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le_l\Desktop\"/>
    </mc:Choice>
  </mc:AlternateContent>
  <xr:revisionPtr revIDLastSave="0" documentId="13_ncr:1_{A402B653-6207-458B-BDF1-C83184F60F75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PLATAFORMAS" sheetId="13" r:id="rId1"/>
    <sheet name="INMOBILIARIAS" sheetId="11" r:id="rId2"/>
    <sheet name="AFLUENTA" sheetId="14" r:id="rId3"/>
    <sheet name="DOOPLA" sheetId="18" r:id="rId4"/>
    <sheet name="YOTEPRESTO" sheetId="19" r:id="rId5"/>
    <sheet name="RENTA FIJA" sheetId="12" r:id="rId6"/>
    <sheet name="BOLSA DE VALORES" sheetId="20" r:id="rId7"/>
    <sheet name="OTRAS" sheetId="21" r:id="rId8"/>
    <sheet name="RESULTADOS" sheetId="17" r:id="rId9"/>
    <sheet name="PORTAFOLIO" sheetId="22" r:id="rId10"/>
    <sheet name="Meta financiera 1" sheetId="23" r:id="rId11"/>
    <sheet name="Meta financiera 2" sheetId="24" r:id="rId12"/>
  </sheets>
  <definedNames>
    <definedName name="PLATAFORMAS">PLATAFORMAS!$C$5:$C$9</definedName>
    <definedName name="RentaFija">PLATAFORMAS!$C$19:$C$22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4" l="1"/>
  <c r="C14" i="14"/>
  <c r="C6" i="14"/>
  <c r="C4" i="14"/>
  <c r="B76" i="24" l="1"/>
  <c r="B75" i="24"/>
  <c r="B74" i="24"/>
  <c r="B73" i="24"/>
  <c r="B72" i="24"/>
  <c r="B71" i="24"/>
  <c r="B70" i="24"/>
  <c r="B69" i="24"/>
  <c r="B68" i="24"/>
  <c r="B67" i="24"/>
  <c r="B66" i="24"/>
  <c r="FB44" i="24"/>
  <c r="FA44" i="24"/>
  <c r="EZ44" i="24"/>
  <c r="EY44" i="24"/>
  <c r="EX44" i="24"/>
  <c r="EW44" i="24"/>
  <c r="EV44" i="24"/>
  <c r="EU44" i="24"/>
  <c r="ET44" i="24"/>
  <c r="ES44" i="24"/>
  <c r="ER44" i="24"/>
  <c r="EQ44" i="24"/>
  <c r="EP44" i="24"/>
  <c r="EO44" i="24"/>
  <c r="EN44" i="24"/>
  <c r="EM44" i="24"/>
  <c r="EL44" i="24"/>
  <c r="EK44" i="24"/>
  <c r="EJ44" i="24"/>
  <c r="EI44" i="24"/>
  <c r="EH44" i="24"/>
  <c r="EG44" i="24"/>
  <c r="EF44" i="24"/>
  <c r="EE44" i="24"/>
  <c r="ED44" i="24"/>
  <c r="EC44" i="24"/>
  <c r="EB44" i="24"/>
  <c r="EA44" i="24"/>
  <c r="DZ44" i="24"/>
  <c r="DY44" i="24"/>
  <c r="DX44" i="24"/>
  <c r="DW44" i="24"/>
  <c r="DV44" i="24"/>
  <c r="DU44" i="24"/>
  <c r="DT44" i="24"/>
  <c r="DS44" i="24"/>
  <c r="DR44" i="24"/>
  <c r="DQ44" i="24"/>
  <c r="DP44" i="24"/>
  <c r="DO44" i="24"/>
  <c r="DN44" i="24"/>
  <c r="DM44" i="24"/>
  <c r="DL44" i="24"/>
  <c r="DK44" i="24"/>
  <c r="DJ44" i="24"/>
  <c r="DI44" i="24"/>
  <c r="DH44" i="24"/>
  <c r="DG44" i="24"/>
  <c r="DF44" i="24"/>
  <c r="DE44" i="24"/>
  <c r="DD44" i="24"/>
  <c r="DC44" i="24"/>
  <c r="DB44" i="24"/>
  <c r="DA44" i="24"/>
  <c r="CZ44" i="24"/>
  <c r="CY44" i="24"/>
  <c r="CX44" i="24"/>
  <c r="CW44" i="24"/>
  <c r="CV44" i="24"/>
  <c r="CU44" i="24"/>
  <c r="CT44" i="24"/>
  <c r="CS44" i="24"/>
  <c r="CR44" i="24"/>
  <c r="CQ44" i="24"/>
  <c r="CP44" i="24"/>
  <c r="CO44" i="24"/>
  <c r="CN44" i="24"/>
  <c r="CM44" i="24"/>
  <c r="CL44" i="24"/>
  <c r="CK44" i="24"/>
  <c r="CJ44" i="24"/>
  <c r="CI44" i="24"/>
  <c r="CH44" i="24"/>
  <c r="CG44" i="24"/>
  <c r="CF44" i="24"/>
  <c r="CE44" i="24"/>
  <c r="CD44" i="24"/>
  <c r="CC44" i="24"/>
  <c r="CB44" i="24"/>
  <c r="CA44" i="24"/>
  <c r="BZ44" i="24"/>
  <c r="BY44" i="24"/>
  <c r="BX44" i="24"/>
  <c r="BW44" i="24"/>
  <c r="BV44" i="24"/>
  <c r="BU44" i="24"/>
  <c r="BT44" i="24"/>
  <c r="BS44" i="24"/>
  <c r="BR44" i="24"/>
  <c r="BQ44" i="24"/>
  <c r="BP44" i="24"/>
  <c r="BO44" i="24"/>
  <c r="BN44" i="24"/>
  <c r="BM44" i="24"/>
  <c r="BL44" i="24"/>
  <c r="BK44" i="24"/>
  <c r="BJ44" i="24"/>
  <c r="BI44" i="24"/>
  <c r="BH44" i="24"/>
  <c r="BG44" i="24"/>
  <c r="BF44" i="24"/>
  <c r="BE44" i="24"/>
  <c r="BD44" i="24"/>
  <c r="BC44" i="24"/>
  <c r="BB44" i="24"/>
  <c r="BA44" i="24"/>
  <c r="AZ44" i="24"/>
  <c r="AY44" i="24"/>
  <c r="AX44" i="24"/>
  <c r="AW44" i="24"/>
  <c r="AV44" i="24"/>
  <c r="AU44" i="24"/>
  <c r="AT44" i="24"/>
  <c r="AS44" i="24"/>
  <c r="AR44" i="24"/>
  <c r="AQ44" i="24"/>
  <c r="AP44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D44" i="24"/>
  <c r="C44" i="24"/>
  <c r="B44" i="24"/>
  <c r="B45" i="24" s="1"/>
  <c r="FB38" i="24"/>
  <c r="FA38" i="24"/>
  <c r="EZ38" i="24"/>
  <c r="EY38" i="24"/>
  <c r="EX38" i="24"/>
  <c r="EW38" i="24"/>
  <c r="EV38" i="24"/>
  <c r="EU38" i="24"/>
  <c r="ET38" i="24"/>
  <c r="ES38" i="24"/>
  <c r="ER38" i="24"/>
  <c r="EQ38" i="24"/>
  <c r="EP38" i="24"/>
  <c r="EO38" i="24"/>
  <c r="EN38" i="24"/>
  <c r="EM38" i="24"/>
  <c r="EL38" i="24"/>
  <c r="EK38" i="24"/>
  <c r="EJ38" i="24"/>
  <c r="EI38" i="24"/>
  <c r="EH38" i="24"/>
  <c r="EG38" i="24"/>
  <c r="EF38" i="24"/>
  <c r="EE38" i="24"/>
  <c r="ED38" i="24"/>
  <c r="EC38" i="24"/>
  <c r="EB38" i="24"/>
  <c r="EA38" i="24"/>
  <c r="DZ38" i="24"/>
  <c r="DY38" i="24"/>
  <c r="DX38" i="24"/>
  <c r="DW38" i="24"/>
  <c r="DV38" i="24"/>
  <c r="DU38" i="24"/>
  <c r="DT38" i="24"/>
  <c r="DS38" i="24"/>
  <c r="DR38" i="24"/>
  <c r="DQ38" i="24"/>
  <c r="DP38" i="24"/>
  <c r="DO38" i="24"/>
  <c r="DN38" i="24"/>
  <c r="DM38" i="24"/>
  <c r="DL38" i="24"/>
  <c r="DK38" i="24"/>
  <c r="DJ38" i="24"/>
  <c r="DI38" i="24"/>
  <c r="DH38" i="24"/>
  <c r="DG38" i="24"/>
  <c r="DF38" i="24"/>
  <c r="DE38" i="24"/>
  <c r="DD38" i="24"/>
  <c r="DC38" i="24"/>
  <c r="DB38" i="24"/>
  <c r="DA38" i="24"/>
  <c r="CZ38" i="24"/>
  <c r="CY38" i="24"/>
  <c r="CX38" i="24"/>
  <c r="CW38" i="24"/>
  <c r="CV38" i="24"/>
  <c r="CU38" i="24"/>
  <c r="CT38" i="24"/>
  <c r="CS38" i="24"/>
  <c r="CR38" i="24"/>
  <c r="CQ38" i="24"/>
  <c r="CP38" i="24"/>
  <c r="CO38" i="24"/>
  <c r="CN38" i="24"/>
  <c r="CM38" i="24"/>
  <c r="CL38" i="24"/>
  <c r="CK38" i="24"/>
  <c r="CJ38" i="24"/>
  <c r="CI38" i="24"/>
  <c r="CH38" i="24"/>
  <c r="CG38" i="24"/>
  <c r="CF38" i="24"/>
  <c r="CE38" i="24"/>
  <c r="CD38" i="24"/>
  <c r="CC38" i="24"/>
  <c r="CB38" i="24"/>
  <c r="CA38" i="24"/>
  <c r="BZ38" i="24"/>
  <c r="BY38" i="24"/>
  <c r="BX38" i="24"/>
  <c r="BW38" i="24"/>
  <c r="BV38" i="24"/>
  <c r="BU38" i="24"/>
  <c r="BT38" i="24"/>
  <c r="BS38" i="24"/>
  <c r="BR38" i="24"/>
  <c r="BQ38" i="24"/>
  <c r="BP38" i="24"/>
  <c r="BO38" i="24"/>
  <c r="BN38" i="24"/>
  <c r="BM38" i="24"/>
  <c r="BL38" i="24"/>
  <c r="BK38" i="24"/>
  <c r="BJ38" i="24"/>
  <c r="BI38" i="24"/>
  <c r="BH38" i="24"/>
  <c r="BG38" i="24"/>
  <c r="BF38" i="24"/>
  <c r="BE38" i="24"/>
  <c r="BD38" i="24"/>
  <c r="BC38" i="24"/>
  <c r="BB38" i="24"/>
  <c r="BA38" i="24"/>
  <c r="AZ38" i="24"/>
  <c r="AY38" i="24"/>
  <c r="AX38" i="24"/>
  <c r="AW38" i="24"/>
  <c r="AV38" i="24"/>
  <c r="AU38" i="24"/>
  <c r="AT38" i="24"/>
  <c r="AS38" i="24"/>
  <c r="AR38" i="24"/>
  <c r="AQ38" i="24"/>
  <c r="AP38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D38" i="24"/>
  <c r="C38" i="24"/>
  <c r="B38" i="24"/>
  <c r="B39" i="24" s="1"/>
  <c r="B40" i="24" s="1"/>
  <c r="B46" i="24" l="1"/>
  <c r="C45" i="24" s="1"/>
  <c r="C39" i="24"/>
  <c r="J38" i="23"/>
  <c r="J44" i="23"/>
  <c r="B76" i="23"/>
  <c r="B75" i="23"/>
  <c r="B74" i="23"/>
  <c r="B73" i="23"/>
  <c r="B72" i="23"/>
  <c r="B71" i="23"/>
  <c r="B70" i="23"/>
  <c r="B69" i="23"/>
  <c r="B68" i="23"/>
  <c r="B67" i="23"/>
  <c r="B66" i="23"/>
  <c r="FB44" i="23"/>
  <c r="FA44" i="23"/>
  <c r="EZ44" i="23"/>
  <c r="EY44" i="23"/>
  <c r="EX44" i="23"/>
  <c r="EW44" i="23"/>
  <c r="EV44" i="23"/>
  <c r="EU44" i="23"/>
  <c r="ET44" i="23"/>
  <c r="ES44" i="23"/>
  <c r="ER44" i="23"/>
  <c r="EQ44" i="23"/>
  <c r="EP44" i="23"/>
  <c r="EO44" i="23"/>
  <c r="EN44" i="23"/>
  <c r="EM44" i="23"/>
  <c r="EL44" i="23"/>
  <c r="EK44" i="23"/>
  <c r="EJ44" i="23"/>
  <c r="EI44" i="23"/>
  <c r="EH44" i="23"/>
  <c r="EG44" i="23"/>
  <c r="EF44" i="23"/>
  <c r="EE44" i="23"/>
  <c r="ED44" i="23"/>
  <c r="EC44" i="23"/>
  <c r="EB44" i="23"/>
  <c r="EA44" i="23"/>
  <c r="DZ44" i="23"/>
  <c r="DY44" i="23"/>
  <c r="DX44" i="23"/>
  <c r="DW44" i="23"/>
  <c r="DV44" i="23"/>
  <c r="DU44" i="23"/>
  <c r="DT44" i="23"/>
  <c r="DS44" i="23"/>
  <c r="DR44" i="23"/>
  <c r="DQ44" i="23"/>
  <c r="DP44" i="23"/>
  <c r="DO44" i="23"/>
  <c r="DN44" i="23"/>
  <c r="DM44" i="23"/>
  <c r="DL44" i="23"/>
  <c r="DK44" i="23"/>
  <c r="DJ44" i="23"/>
  <c r="DI44" i="23"/>
  <c r="DH44" i="23"/>
  <c r="DG44" i="23"/>
  <c r="DF44" i="23"/>
  <c r="DE44" i="23"/>
  <c r="DD44" i="23"/>
  <c r="DC44" i="23"/>
  <c r="DB44" i="23"/>
  <c r="DA44" i="23"/>
  <c r="CZ44" i="23"/>
  <c r="CY44" i="23"/>
  <c r="CX44" i="23"/>
  <c r="CW44" i="23"/>
  <c r="CV44" i="23"/>
  <c r="CU44" i="23"/>
  <c r="CT44" i="23"/>
  <c r="CS44" i="23"/>
  <c r="CR44" i="23"/>
  <c r="CQ44" i="23"/>
  <c r="CP44" i="23"/>
  <c r="CO44" i="23"/>
  <c r="CN44" i="23"/>
  <c r="CM44" i="23"/>
  <c r="CL44" i="23"/>
  <c r="CK44" i="23"/>
  <c r="CJ44" i="23"/>
  <c r="CI44" i="23"/>
  <c r="CH44" i="23"/>
  <c r="CG44" i="23"/>
  <c r="CF44" i="23"/>
  <c r="CE44" i="23"/>
  <c r="CD44" i="23"/>
  <c r="CC44" i="23"/>
  <c r="CB44" i="23"/>
  <c r="CA44" i="23"/>
  <c r="BZ44" i="23"/>
  <c r="BY44" i="23"/>
  <c r="BX44" i="23"/>
  <c r="BW44" i="23"/>
  <c r="BV44" i="23"/>
  <c r="BU44" i="23"/>
  <c r="BT44" i="23"/>
  <c r="BS44" i="23"/>
  <c r="BR44" i="23"/>
  <c r="BQ44" i="23"/>
  <c r="BP44" i="23"/>
  <c r="BO44" i="23"/>
  <c r="BN44" i="23"/>
  <c r="BM44" i="23"/>
  <c r="BL44" i="23"/>
  <c r="BK44" i="23"/>
  <c r="BJ44" i="23"/>
  <c r="BI44" i="23"/>
  <c r="BH44" i="23"/>
  <c r="BG44" i="23"/>
  <c r="BF44" i="23"/>
  <c r="BE44" i="23"/>
  <c r="BD44" i="23"/>
  <c r="BC44" i="23"/>
  <c r="BB44" i="23"/>
  <c r="BA44" i="23"/>
  <c r="AZ44" i="23"/>
  <c r="AY44" i="23"/>
  <c r="AX44" i="23"/>
  <c r="AW44" i="23"/>
  <c r="AV44" i="23"/>
  <c r="AU44" i="23"/>
  <c r="AT44" i="23"/>
  <c r="AS44" i="23"/>
  <c r="AR44" i="23"/>
  <c r="AQ44" i="23"/>
  <c r="AP44" i="23"/>
  <c r="AO44" i="23"/>
  <c r="AN44" i="23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I44" i="23"/>
  <c r="H44" i="23"/>
  <c r="G44" i="23"/>
  <c r="F44" i="23"/>
  <c r="D44" i="23"/>
  <c r="C44" i="23"/>
  <c r="B44" i="23"/>
  <c r="B45" i="23" s="1"/>
  <c r="FB38" i="23"/>
  <c r="FA38" i="23"/>
  <c r="EZ38" i="23"/>
  <c r="EY38" i="23"/>
  <c r="EX38" i="23"/>
  <c r="EW38" i="23"/>
  <c r="EV38" i="23"/>
  <c r="EU38" i="23"/>
  <c r="ET38" i="23"/>
  <c r="ES38" i="23"/>
  <c r="ER38" i="23"/>
  <c r="EQ38" i="23"/>
  <c r="EP38" i="23"/>
  <c r="EO38" i="23"/>
  <c r="EN38" i="23"/>
  <c r="EM38" i="23"/>
  <c r="EL38" i="23"/>
  <c r="EK38" i="23"/>
  <c r="EJ38" i="23"/>
  <c r="EI38" i="23"/>
  <c r="EH38" i="23"/>
  <c r="EG38" i="23"/>
  <c r="EF38" i="23"/>
  <c r="EE38" i="23"/>
  <c r="ED38" i="23"/>
  <c r="EC38" i="23"/>
  <c r="EB38" i="23"/>
  <c r="EA38" i="23"/>
  <c r="DZ38" i="23"/>
  <c r="DY38" i="23"/>
  <c r="DX38" i="23"/>
  <c r="DW38" i="23"/>
  <c r="DV38" i="23"/>
  <c r="DU38" i="23"/>
  <c r="DT38" i="23"/>
  <c r="DS38" i="23"/>
  <c r="DR38" i="23"/>
  <c r="DQ38" i="23"/>
  <c r="DP38" i="23"/>
  <c r="DO38" i="23"/>
  <c r="DN38" i="23"/>
  <c r="DM38" i="23"/>
  <c r="DL38" i="23"/>
  <c r="DK38" i="23"/>
  <c r="DJ38" i="23"/>
  <c r="DI38" i="23"/>
  <c r="DH38" i="23"/>
  <c r="DG38" i="23"/>
  <c r="DF38" i="23"/>
  <c r="DE38" i="23"/>
  <c r="DD38" i="23"/>
  <c r="DC38" i="23"/>
  <c r="DB38" i="23"/>
  <c r="DA38" i="23"/>
  <c r="CZ38" i="23"/>
  <c r="CY38" i="23"/>
  <c r="CX38" i="23"/>
  <c r="CW38" i="23"/>
  <c r="CV38" i="23"/>
  <c r="CU38" i="23"/>
  <c r="CT38" i="23"/>
  <c r="CS38" i="23"/>
  <c r="CR38" i="23"/>
  <c r="CQ38" i="23"/>
  <c r="CP38" i="23"/>
  <c r="CO38" i="23"/>
  <c r="CN38" i="23"/>
  <c r="CM38" i="23"/>
  <c r="CL38" i="23"/>
  <c r="CK38" i="23"/>
  <c r="CJ38" i="23"/>
  <c r="CI38" i="23"/>
  <c r="CH38" i="23"/>
  <c r="CG38" i="23"/>
  <c r="CF38" i="23"/>
  <c r="CE38" i="23"/>
  <c r="CD38" i="23"/>
  <c r="CC38" i="23"/>
  <c r="CB38" i="23"/>
  <c r="CA38" i="23"/>
  <c r="BZ38" i="23"/>
  <c r="BY38" i="23"/>
  <c r="BX38" i="23"/>
  <c r="BW38" i="23"/>
  <c r="BV38" i="23"/>
  <c r="BU38" i="23"/>
  <c r="BT38" i="23"/>
  <c r="BS38" i="23"/>
  <c r="BR38" i="23"/>
  <c r="BQ38" i="23"/>
  <c r="BP38" i="23"/>
  <c r="BO38" i="23"/>
  <c r="BN38" i="23"/>
  <c r="BM38" i="23"/>
  <c r="BL38" i="23"/>
  <c r="BK38" i="23"/>
  <c r="BJ38" i="23"/>
  <c r="BI38" i="23"/>
  <c r="BH38" i="23"/>
  <c r="BG38" i="23"/>
  <c r="BF38" i="23"/>
  <c r="BE38" i="23"/>
  <c r="BD38" i="23"/>
  <c r="BC38" i="23"/>
  <c r="BB38" i="23"/>
  <c r="BA38" i="23"/>
  <c r="AZ38" i="23"/>
  <c r="AY38" i="23"/>
  <c r="AX38" i="23"/>
  <c r="AW38" i="23"/>
  <c r="AV38" i="23"/>
  <c r="AU38" i="23"/>
  <c r="AT38" i="23"/>
  <c r="AS38" i="23"/>
  <c r="AR38" i="23"/>
  <c r="AQ38" i="23"/>
  <c r="AP38" i="23"/>
  <c r="AO38" i="23"/>
  <c r="AN38" i="23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I38" i="23"/>
  <c r="H38" i="23"/>
  <c r="G38" i="23"/>
  <c r="F38" i="23"/>
  <c r="D38" i="23"/>
  <c r="C38" i="23"/>
  <c r="B38" i="23"/>
  <c r="B39" i="23" s="1"/>
  <c r="C46" i="24" l="1"/>
  <c r="D45" i="24" s="1"/>
  <c r="C40" i="24"/>
  <c r="D39" i="24"/>
  <c r="B40" i="23"/>
  <c r="C39" i="23" s="1"/>
  <c r="B46" i="23"/>
  <c r="C45" i="23" s="1"/>
  <c r="D46" i="24" l="1"/>
  <c r="F45" i="24" s="1"/>
  <c r="D40" i="24"/>
  <c r="F39" i="24" s="1"/>
  <c r="C46" i="23"/>
  <c r="D45" i="23" s="1"/>
  <c r="C40" i="23"/>
  <c r="D39" i="23" s="1"/>
  <c r="F40" i="24" l="1"/>
  <c r="G39" i="24" s="1"/>
  <c r="F46" i="24"/>
  <c r="G45" i="24" s="1"/>
  <c r="D46" i="23"/>
  <c r="F45" i="23" s="1"/>
  <c r="D40" i="23"/>
  <c r="F39" i="23" s="1"/>
  <c r="G40" i="24" l="1"/>
  <c r="H39" i="24" s="1"/>
  <c r="G46" i="24"/>
  <c r="H45" i="24" s="1"/>
  <c r="F40" i="23"/>
  <c r="G39" i="23" s="1"/>
  <c r="F46" i="23"/>
  <c r="G45" i="23" s="1"/>
  <c r="H46" i="24" l="1"/>
  <c r="I45" i="24" s="1"/>
  <c r="H40" i="24"/>
  <c r="I39" i="24" s="1"/>
  <c r="G46" i="23"/>
  <c r="H45" i="23" s="1"/>
  <c r="G40" i="23"/>
  <c r="H39" i="23" s="1"/>
  <c r="I40" i="24" l="1"/>
  <c r="J39" i="24"/>
  <c r="I46" i="24"/>
  <c r="J45" i="24" s="1"/>
  <c r="H40" i="23"/>
  <c r="I39" i="23" s="1"/>
  <c r="H46" i="23"/>
  <c r="I45" i="23" s="1"/>
  <c r="J46" i="24" l="1"/>
  <c r="K45" i="24" s="1"/>
  <c r="J40" i="24"/>
  <c r="K39" i="24" s="1"/>
  <c r="I46" i="23"/>
  <c r="J45" i="23" s="1"/>
  <c r="J46" i="23" s="1"/>
  <c r="I40" i="23"/>
  <c r="J39" i="23" s="1"/>
  <c r="J40" i="23" s="1"/>
  <c r="K40" i="24" l="1"/>
  <c r="L39" i="24" s="1"/>
  <c r="K46" i="24"/>
  <c r="L45" i="24" s="1"/>
  <c r="K39" i="23"/>
  <c r="K45" i="23"/>
  <c r="L46" i="24" l="1"/>
  <c r="M45" i="24" s="1"/>
  <c r="L40" i="24"/>
  <c r="M39" i="24" s="1"/>
  <c r="K46" i="23"/>
  <c r="L45" i="23" s="1"/>
  <c r="K40" i="23"/>
  <c r="L39" i="23" s="1"/>
  <c r="M46" i="24" l="1"/>
  <c r="N45" i="24" s="1"/>
  <c r="M40" i="24"/>
  <c r="N39" i="24"/>
  <c r="L40" i="23"/>
  <c r="M39" i="23" s="1"/>
  <c r="L46" i="23"/>
  <c r="M45" i="23" s="1"/>
  <c r="N46" i="24" l="1"/>
  <c r="O45" i="24" s="1"/>
  <c r="N40" i="24"/>
  <c r="O39" i="24" s="1"/>
  <c r="M46" i="23"/>
  <c r="N45" i="23" s="1"/>
  <c r="M40" i="23"/>
  <c r="N39" i="23" s="1"/>
  <c r="O40" i="24" l="1"/>
  <c r="B12" i="24" s="1"/>
  <c r="B11" i="24"/>
  <c r="O46" i="24"/>
  <c r="P45" i="24" s="1"/>
  <c r="N40" i="23"/>
  <c r="O39" i="23" s="1"/>
  <c r="N46" i="23"/>
  <c r="O45" i="23" s="1"/>
  <c r="P39" i="24" l="1"/>
  <c r="P46" i="24"/>
  <c r="Q45" i="24" s="1"/>
  <c r="P40" i="24"/>
  <c r="Q39" i="24" s="1"/>
  <c r="O46" i="23"/>
  <c r="P45" i="23" s="1"/>
  <c r="O40" i="23"/>
  <c r="B12" i="23" s="1"/>
  <c r="B11" i="23"/>
  <c r="Q46" i="24" l="1"/>
  <c r="R45" i="24" s="1"/>
  <c r="Q40" i="24"/>
  <c r="R39" i="24" s="1"/>
  <c r="P46" i="23"/>
  <c r="Q45" i="23" s="1"/>
  <c r="P39" i="23"/>
  <c r="R40" i="24" l="1"/>
  <c r="S39" i="24" s="1"/>
  <c r="R46" i="24"/>
  <c r="S45" i="24" s="1"/>
  <c r="Q46" i="23"/>
  <c r="R45" i="23" s="1"/>
  <c r="P40" i="23"/>
  <c r="Q39" i="23" s="1"/>
  <c r="S46" i="24" l="1"/>
  <c r="T45" i="24" s="1"/>
  <c r="S40" i="24"/>
  <c r="T39" i="24" s="1"/>
  <c r="Q40" i="23"/>
  <c r="R39" i="23" s="1"/>
  <c r="R46" i="23"/>
  <c r="S45" i="23" s="1"/>
  <c r="T40" i="24" l="1"/>
  <c r="U39" i="24" s="1"/>
  <c r="T46" i="24"/>
  <c r="U45" i="24" s="1"/>
  <c r="S46" i="23"/>
  <c r="T45" i="23" s="1"/>
  <c r="R40" i="23"/>
  <c r="S39" i="23" s="1"/>
  <c r="U46" i="24" l="1"/>
  <c r="V45" i="24" s="1"/>
  <c r="U40" i="24"/>
  <c r="V39" i="24"/>
  <c r="S40" i="23"/>
  <c r="T39" i="23" s="1"/>
  <c r="T46" i="23"/>
  <c r="U45" i="23" s="1"/>
  <c r="V40" i="24" l="1"/>
  <c r="W39" i="24" s="1"/>
  <c r="V46" i="24"/>
  <c r="W45" i="24"/>
  <c r="U46" i="23"/>
  <c r="V45" i="23" s="1"/>
  <c r="T40" i="23"/>
  <c r="U39" i="23" s="1"/>
  <c r="W40" i="24" l="1"/>
  <c r="X39" i="24" s="1"/>
  <c r="W46" i="24"/>
  <c r="X45" i="24" s="1"/>
  <c r="V46" i="23"/>
  <c r="W45" i="23" s="1"/>
  <c r="U40" i="23"/>
  <c r="V39" i="23" s="1"/>
  <c r="X46" i="24" l="1"/>
  <c r="Y45" i="24" s="1"/>
  <c r="X40" i="24"/>
  <c r="Y39" i="24"/>
  <c r="W46" i="23"/>
  <c r="X45" i="23" s="1"/>
  <c r="V40" i="23"/>
  <c r="W39" i="23" s="1"/>
  <c r="Y46" i="24" l="1"/>
  <c r="Z45" i="24" s="1"/>
  <c r="Y40" i="24"/>
  <c r="Z39" i="24" s="1"/>
  <c r="X46" i="23"/>
  <c r="Y45" i="23" s="1"/>
  <c r="W40" i="23"/>
  <c r="X39" i="23" s="1"/>
  <c r="Z46" i="24" l="1"/>
  <c r="AA45" i="24"/>
  <c r="AA39" i="24"/>
  <c r="B13" i="24"/>
  <c r="Z40" i="24"/>
  <c r="B14" i="24" s="1"/>
  <c r="Y46" i="23"/>
  <c r="Z45" i="23" s="1"/>
  <c r="X40" i="23"/>
  <c r="Y39" i="23" s="1"/>
  <c r="AA40" i="24" l="1"/>
  <c r="AB39" i="24" s="1"/>
  <c r="AA46" i="24"/>
  <c r="AB45" i="24" s="1"/>
  <c r="Y40" i="23"/>
  <c r="Z39" i="23" s="1"/>
  <c r="Z46" i="23"/>
  <c r="AA45" i="23" s="1"/>
  <c r="AB46" i="24" l="1"/>
  <c r="AC45" i="24" s="1"/>
  <c r="AB40" i="24"/>
  <c r="AC39" i="24" s="1"/>
  <c r="AA46" i="23"/>
  <c r="AB45" i="23" s="1"/>
  <c r="Z40" i="23"/>
  <c r="B14" i="23" s="1"/>
  <c r="AC40" i="24" l="1"/>
  <c r="AD39" i="24" s="1"/>
  <c r="AC46" i="24"/>
  <c r="AD45" i="24"/>
  <c r="B13" i="23"/>
  <c r="AA39" i="23"/>
  <c r="AB46" i="23"/>
  <c r="AC45" i="23" s="1"/>
  <c r="AA40" i="23"/>
  <c r="AB39" i="23" s="1"/>
  <c r="AD40" i="24" l="1"/>
  <c r="AE39" i="24" s="1"/>
  <c r="AD46" i="24"/>
  <c r="AE45" i="24" s="1"/>
  <c r="AB40" i="23"/>
  <c r="AC39" i="23" s="1"/>
  <c r="AC46" i="23"/>
  <c r="AD45" i="23" s="1"/>
  <c r="AE40" i="24" l="1"/>
  <c r="AF39" i="24" s="1"/>
  <c r="AE46" i="24"/>
  <c r="AF45" i="24" s="1"/>
  <c r="AC40" i="23"/>
  <c r="AD39" i="23" s="1"/>
  <c r="AD46" i="23"/>
  <c r="AE45" i="23" s="1"/>
  <c r="AF46" i="24" l="1"/>
  <c r="AG45" i="24" s="1"/>
  <c r="AF40" i="24"/>
  <c r="AG39" i="24" s="1"/>
  <c r="AE46" i="23"/>
  <c r="AF45" i="23" s="1"/>
  <c r="AD40" i="23"/>
  <c r="AE39" i="23" s="1"/>
  <c r="AG46" i="24" l="1"/>
  <c r="AH45" i="24" s="1"/>
  <c r="AG40" i="24"/>
  <c r="AH39" i="24"/>
  <c r="AF46" i="23"/>
  <c r="AG45" i="23" s="1"/>
  <c r="AE40" i="23"/>
  <c r="AF39" i="23" s="1"/>
  <c r="AH46" i="24" l="1"/>
  <c r="AI45" i="24"/>
  <c r="AH40" i="24"/>
  <c r="AI39" i="24" s="1"/>
  <c r="AF40" i="23"/>
  <c r="AG39" i="23" s="1"/>
  <c r="AG46" i="23"/>
  <c r="AH45" i="23" s="1"/>
  <c r="AI40" i="24" l="1"/>
  <c r="AJ39" i="24" s="1"/>
  <c r="AI46" i="24"/>
  <c r="AJ45" i="24" s="1"/>
  <c r="AH46" i="23"/>
  <c r="AI45" i="23" s="1"/>
  <c r="AG40" i="23"/>
  <c r="AH39" i="23" s="1"/>
  <c r="AJ46" i="24" l="1"/>
  <c r="AK45" i="24" s="1"/>
  <c r="AJ40" i="24"/>
  <c r="AK39" i="24"/>
  <c r="AH40" i="23"/>
  <c r="AI39" i="23" s="1"/>
  <c r="AI46" i="23"/>
  <c r="AJ45" i="23" s="1"/>
  <c r="AK46" i="24" l="1"/>
  <c r="AL45" i="24" s="1"/>
  <c r="AK40" i="24"/>
  <c r="AL39" i="24" s="1"/>
  <c r="AJ46" i="23"/>
  <c r="AK45" i="23" s="1"/>
  <c r="AI40" i="23"/>
  <c r="AJ39" i="23" s="1"/>
  <c r="AL40" i="24" l="1"/>
  <c r="AM39" i="24" s="1"/>
  <c r="AL46" i="24"/>
  <c r="AM45" i="24" s="1"/>
  <c r="AK46" i="23"/>
  <c r="AL45" i="23" s="1"/>
  <c r="AJ40" i="23"/>
  <c r="AK39" i="23" s="1"/>
  <c r="B15" i="24" l="1"/>
  <c r="AM46" i="24"/>
  <c r="AN45" i="24" s="1"/>
  <c r="AM40" i="24"/>
  <c r="B16" i="24" s="1"/>
  <c r="AK40" i="23"/>
  <c r="AL39" i="23" s="1"/>
  <c r="AL46" i="23"/>
  <c r="AM45" i="23" s="1"/>
  <c r="AN46" i="24" l="1"/>
  <c r="AO45" i="24" s="1"/>
  <c r="AN39" i="24"/>
  <c r="AM46" i="23"/>
  <c r="AN45" i="23" s="1"/>
  <c r="AL40" i="23"/>
  <c r="AM39" i="23" s="1"/>
  <c r="AO46" i="24" l="1"/>
  <c r="AP45" i="24" s="1"/>
  <c r="AN40" i="24"/>
  <c r="AO39" i="24" s="1"/>
  <c r="AM40" i="23"/>
  <c r="B16" i="23" s="1"/>
  <c r="AN46" i="23"/>
  <c r="AO45" i="23" s="1"/>
  <c r="B15" i="23"/>
  <c r="AO40" i="24" l="1"/>
  <c r="AP39" i="24" s="1"/>
  <c r="AP46" i="24"/>
  <c r="AQ45" i="24" s="1"/>
  <c r="AO46" i="23"/>
  <c r="AP45" i="23" s="1"/>
  <c r="AN39" i="23"/>
  <c r="AQ46" i="24" l="1"/>
  <c r="AR45" i="24" s="1"/>
  <c r="AP40" i="24"/>
  <c r="AQ39" i="24" s="1"/>
  <c r="AN40" i="23"/>
  <c r="AO39" i="23" s="1"/>
  <c r="AP46" i="23"/>
  <c r="AQ45" i="23" s="1"/>
  <c r="AQ40" i="24" l="1"/>
  <c r="AR39" i="24" s="1"/>
  <c r="AR46" i="24"/>
  <c r="AS45" i="24" s="1"/>
  <c r="AQ46" i="23"/>
  <c r="AR45" i="23" s="1"/>
  <c r="AO40" i="23"/>
  <c r="AP39" i="23" s="1"/>
  <c r="AS46" i="24" l="1"/>
  <c r="AT45" i="24" s="1"/>
  <c r="AR40" i="24"/>
  <c r="AS39" i="24" s="1"/>
  <c r="AP40" i="23"/>
  <c r="AQ39" i="23" s="1"/>
  <c r="AR46" i="23"/>
  <c r="AS45" i="23" s="1"/>
  <c r="AS40" i="24" l="1"/>
  <c r="AT39" i="24" s="1"/>
  <c r="AT46" i="24"/>
  <c r="AU45" i="24" s="1"/>
  <c r="AS46" i="23"/>
  <c r="AT45" i="23" s="1"/>
  <c r="AQ40" i="23"/>
  <c r="AR39" i="23" s="1"/>
  <c r="AU46" i="24" l="1"/>
  <c r="AV45" i="24" s="1"/>
  <c r="AT40" i="24"/>
  <c r="AU39" i="24" s="1"/>
  <c r="AR40" i="23"/>
  <c r="AS39" i="23" s="1"/>
  <c r="AT46" i="23"/>
  <c r="AU45" i="23" s="1"/>
  <c r="AU40" i="24" l="1"/>
  <c r="AV39" i="24" s="1"/>
  <c r="AV46" i="24"/>
  <c r="AW45" i="24" s="1"/>
  <c r="AU46" i="23"/>
  <c r="AV45" i="23" s="1"/>
  <c r="AS40" i="23"/>
  <c r="AT39" i="23" s="1"/>
  <c r="AW46" i="24" l="1"/>
  <c r="AX45" i="24" s="1"/>
  <c r="AV40" i="24"/>
  <c r="AW39" i="24" s="1"/>
  <c r="AT40" i="23"/>
  <c r="AU39" i="23" s="1"/>
  <c r="AV46" i="23"/>
  <c r="AW45" i="23" s="1"/>
  <c r="AX46" i="24" l="1"/>
  <c r="AY45" i="24" s="1"/>
  <c r="AW40" i="24"/>
  <c r="AX39" i="24" s="1"/>
  <c r="AW46" i="23"/>
  <c r="AX45" i="23" s="1"/>
  <c r="AU40" i="23"/>
  <c r="AV39" i="23" s="1"/>
  <c r="AX40" i="24" l="1"/>
  <c r="AY39" i="24" s="1"/>
  <c r="AY46" i="24"/>
  <c r="AZ45" i="24" s="1"/>
  <c r="AV40" i="23"/>
  <c r="AW39" i="23" s="1"/>
  <c r="AX46" i="23"/>
  <c r="AY45" i="23" s="1"/>
  <c r="AZ46" i="24" l="1"/>
  <c r="BA45" i="24" s="1"/>
  <c r="AY40" i="24"/>
  <c r="B18" i="24" s="1"/>
  <c r="B17" i="24"/>
  <c r="AY46" i="23"/>
  <c r="AZ45" i="23" s="1"/>
  <c r="AW40" i="23"/>
  <c r="AX39" i="23" s="1"/>
  <c r="BA46" i="24" l="1"/>
  <c r="BB45" i="24" s="1"/>
  <c r="AZ39" i="24"/>
  <c r="AX40" i="23"/>
  <c r="AY39" i="23" s="1"/>
  <c r="AZ46" i="23"/>
  <c r="BA45" i="23" s="1"/>
  <c r="BB46" i="24" l="1"/>
  <c r="BC45" i="24" s="1"/>
  <c r="AZ40" i="24"/>
  <c r="BA39" i="24" s="1"/>
  <c r="BA46" i="23"/>
  <c r="BB45" i="23" s="1"/>
  <c r="AY40" i="23"/>
  <c r="B18" i="23" s="1"/>
  <c r="BA40" i="24" l="1"/>
  <c r="BB39" i="24" s="1"/>
  <c r="BC46" i="24"/>
  <c r="BD45" i="24"/>
  <c r="B17" i="23"/>
  <c r="BB46" i="23"/>
  <c r="BC45" i="23" s="1"/>
  <c r="AZ39" i="23"/>
  <c r="BB40" i="24" l="1"/>
  <c r="BC39" i="24" s="1"/>
  <c r="BD46" i="24"/>
  <c r="BE45" i="24" s="1"/>
  <c r="BC46" i="23"/>
  <c r="BD45" i="23" s="1"/>
  <c r="AZ40" i="23"/>
  <c r="BA39" i="23" s="1"/>
  <c r="BE46" i="24" l="1"/>
  <c r="BF45" i="24" s="1"/>
  <c r="BC40" i="24"/>
  <c r="BD39" i="24" s="1"/>
  <c r="BD46" i="23"/>
  <c r="BE45" i="23" s="1"/>
  <c r="BA40" i="23"/>
  <c r="BB39" i="23" s="1"/>
  <c r="BD40" i="24" l="1"/>
  <c r="BE39" i="24" s="1"/>
  <c r="BF46" i="24"/>
  <c r="BG45" i="24"/>
  <c r="BB40" i="23"/>
  <c r="BC39" i="23" s="1"/>
  <c r="BE46" i="23"/>
  <c r="BF45" i="23" s="1"/>
  <c r="BG46" i="24" l="1"/>
  <c r="BH45" i="24"/>
  <c r="BE40" i="24"/>
  <c r="BF39" i="24" s="1"/>
  <c r="BF46" i="23"/>
  <c r="BG45" i="23" s="1"/>
  <c r="BC40" i="23"/>
  <c r="BD39" i="23" s="1"/>
  <c r="BF40" i="24" l="1"/>
  <c r="BG39" i="24" s="1"/>
  <c r="BH46" i="24"/>
  <c r="BI45" i="24" s="1"/>
  <c r="BD40" i="23"/>
  <c r="BE39" i="23" s="1"/>
  <c r="BG46" i="23"/>
  <c r="BH45" i="23" s="1"/>
  <c r="BI46" i="24" l="1"/>
  <c r="BJ45" i="24" s="1"/>
  <c r="BG40" i="24"/>
  <c r="BH39" i="24" s="1"/>
  <c r="BE40" i="23"/>
  <c r="BF39" i="23" s="1"/>
  <c r="BH46" i="23"/>
  <c r="BI45" i="23" s="1"/>
  <c r="BH40" i="24" l="1"/>
  <c r="BI39" i="24" s="1"/>
  <c r="BJ46" i="24"/>
  <c r="BK45" i="24" s="1"/>
  <c r="BI46" i="23"/>
  <c r="BJ45" i="23" s="1"/>
  <c r="BF40" i="23"/>
  <c r="BG39" i="23" s="1"/>
  <c r="BK46" i="24" l="1"/>
  <c r="BL45" i="24" s="1"/>
  <c r="BI40" i="24"/>
  <c r="BJ39" i="24" s="1"/>
  <c r="BG40" i="23"/>
  <c r="BH39" i="23" s="1"/>
  <c r="BJ46" i="23"/>
  <c r="BK45" i="23" s="1"/>
  <c r="BL46" i="24" l="1"/>
  <c r="BM45" i="24" s="1"/>
  <c r="BJ40" i="24"/>
  <c r="BK39" i="24" s="1"/>
  <c r="BK46" i="23"/>
  <c r="BL45" i="23" s="1"/>
  <c r="BH40" i="23"/>
  <c r="BI39" i="23" s="1"/>
  <c r="BM46" i="24" l="1"/>
  <c r="BN45" i="24"/>
  <c r="BK40" i="24"/>
  <c r="B20" i="24" s="1"/>
  <c r="BL39" i="24"/>
  <c r="BL46" i="23"/>
  <c r="BM45" i="23" s="1"/>
  <c r="BI40" i="23"/>
  <c r="BJ39" i="23" s="1"/>
  <c r="BN46" i="24" l="1"/>
  <c r="BO45" i="24" s="1"/>
  <c r="BL40" i="24"/>
  <c r="BM39" i="24" s="1"/>
  <c r="B19" i="24"/>
  <c r="BM46" i="23"/>
  <c r="BN45" i="23" s="1"/>
  <c r="BJ40" i="23"/>
  <c r="BK39" i="23" s="1"/>
  <c r="BO46" i="24" l="1"/>
  <c r="BP45" i="24" s="1"/>
  <c r="BM40" i="24"/>
  <c r="BN39" i="24" s="1"/>
  <c r="BK40" i="23"/>
  <c r="B20" i="23" s="1"/>
  <c r="BN46" i="23"/>
  <c r="BO45" i="23" s="1"/>
  <c r="BN40" i="24" l="1"/>
  <c r="BO39" i="24" s="1"/>
  <c r="BP46" i="24"/>
  <c r="BQ45" i="24" s="1"/>
  <c r="BO46" i="23"/>
  <c r="BP45" i="23" s="1"/>
  <c r="B19" i="23"/>
  <c r="BL39" i="23"/>
  <c r="BO40" i="24" l="1"/>
  <c r="BP39" i="24"/>
  <c r="BQ46" i="24"/>
  <c r="BR45" i="24" s="1"/>
  <c r="BP46" i="23"/>
  <c r="BQ45" i="23" s="1"/>
  <c r="BL40" i="23"/>
  <c r="BM39" i="23" s="1"/>
  <c r="BP40" i="24" l="1"/>
  <c r="BQ39" i="24"/>
  <c r="BR46" i="24"/>
  <c r="BS45" i="24" s="1"/>
  <c r="BM40" i="23"/>
  <c r="BN39" i="23" s="1"/>
  <c r="BQ46" i="23"/>
  <c r="BR45" i="23" s="1"/>
  <c r="BS46" i="24" l="1"/>
  <c r="BT45" i="24" s="1"/>
  <c r="BQ40" i="24"/>
  <c r="BR39" i="24" s="1"/>
  <c r="BR46" i="23"/>
  <c r="BS45" i="23" s="1"/>
  <c r="BN40" i="23"/>
  <c r="BO39" i="23" s="1"/>
  <c r="BR40" i="24" l="1"/>
  <c r="BS39" i="24" s="1"/>
  <c r="BT46" i="24"/>
  <c r="BU45" i="24" s="1"/>
  <c r="BS46" i="23"/>
  <c r="BT45" i="23" s="1"/>
  <c r="BO40" i="23"/>
  <c r="BP39" i="23" s="1"/>
  <c r="BS40" i="24" l="1"/>
  <c r="BT39" i="24" s="1"/>
  <c r="BU46" i="24"/>
  <c r="BV45" i="24" s="1"/>
  <c r="BP40" i="23"/>
  <c r="BQ39" i="23" s="1"/>
  <c r="BT46" i="23"/>
  <c r="BU45" i="23" s="1"/>
  <c r="BV46" i="24" l="1"/>
  <c r="BW45" i="24"/>
  <c r="BT40" i="24"/>
  <c r="BU39" i="24"/>
  <c r="BU46" i="23"/>
  <c r="BV45" i="23" s="1"/>
  <c r="BQ40" i="23"/>
  <c r="BR39" i="23" s="1"/>
  <c r="BW46" i="24" l="1"/>
  <c r="BX45" i="24" s="1"/>
  <c r="BU40" i="24"/>
  <c r="BV39" i="24" s="1"/>
  <c r="BR40" i="23"/>
  <c r="BS39" i="23" s="1"/>
  <c r="BV46" i="23"/>
  <c r="BW45" i="23" s="1"/>
  <c r="BX46" i="24" l="1"/>
  <c r="BY45" i="24" s="1"/>
  <c r="BV40" i="24"/>
  <c r="BW39" i="24" s="1"/>
  <c r="BW46" i="23"/>
  <c r="BX45" i="23" s="1"/>
  <c r="BS40" i="23"/>
  <c r="BT39" i="23" s="1"/>
  <c r="BW40" i="24" l="1"/>
  <c r="B22" i="24" s="1"/>
  <c r="BY46" i="24"/>
  <c r="BZ45" i="24" s="1"/>
  <c r="BT40" i="23"/>
  <c r="BU39" i="23" s="1"/>
  <c r="BX46" i="23"/>
  <c r="BY45" i="23" s="1"/>
  <c r="BZ46" i="24" l="1"/>
  <c r="CA45" i="24" s="1"/>
  <c r="BX39" i="24"/>
  <c r="B21" i="24"/>
  <c r="BY46" i="23"/>
  <c r="BZ45" i="23" s="1"/>
  <c r="BU40" i="23"/>
  <c r="BV39" i="23" s="1"/>
  <c r="CA46" i="24" l="1"/>
  <c r="CB45" i="24" s="1"/>
  <c r="BX40" i="24"/>
  <c r="BY39" i="24"/>
  <c r="BV40" i="23"/>
  <c r="BW39" i="23" s="1"/>
  <c r="BZ46" i="23"/>
  <c r="CA45" i="23" s="1"/>
  <c r="CB46" i="24" l="1"/>
  <c r="CC45" i="24" s="1"/>
  <c r="BY40" i="24"/>
  <c r="BZ39" i="24" s="1"/>
  <c r="CA46" i="23"/>
  <c r="CB45" i="23" s="1"/>
  <c r="BW40" i="23"/>
  <c r="B22" i="23" s="1"/>
  <c r="BZ40" i="24" l="1"/>
  <c r="CA39" i="24" s="1"/>
  <c r="CC46" i="24"/>
  <c r="CD45" i="24" s="1"/>
  <c r="CB46" i="23"/>
  <c r="CC45" i="23" s="1"/>
  <c r="BX39" i="23"/>
  <c r="B21" i="23"/>
  <c r="CD46" i="24" l="1"/>
  <c r="CE45" i="24" s="1"/>
  <c r="CA40" i="24"/>
  <c r="CB39" i="24" s="1"/>
  <c r="CC46" i="23"/>
  <c r="CD45" i="23" s="1"/>
  <c r="BX40" i="23"/>
  <c r="BY39" i="23" s="1"/>
  <c r="CB40" i="24" l="1"/>
  <c r="CC39" i="24" s="1"/>
  <c r="CE46" i="24"/>
  <c r="CF45" i="24" s="1"/>
  <c r="CD46" i="23"/>
  <c r="CE45" i="23" s="1"/>
  <c r="BY40" i="23"/>
  <c r="BZ39" i="23" s="1"/>
  <c r="CF46" i="24" l="1"/>
  <c r="CG45" i="24" s="1"/>
  <c r="CC40" i="24"/>
  <c r="CD39" i="24" s="1"/>
  <c r="BZ40" i="23"/>
  <c r="CA39" i="23" s="1"/>
  <c r="CE46" i="23"/>
  <c r="CF45" i="23" s="1"/>
  <c r="CD40" i="24" l="1"/>
  <c r="CE39" i="24" s="1"/>
  <c r="CG46" i="24"/>
  <c r="CH45" i="24" s="1"/>
  <c r="CF46" i="23"/>
  <c r="CG45" i="23" s="1"/>
  <c r="CA40" i="23"/>
  <c r="CB39" i="23" s="1"/>
  <c r="CH46" i="24" l="1"/>
  <c r="CI45" i="24" s="1"/>
  <c r="CE40" i="24"/>
  <c r="CF39" i="24" s="1"/>
  <c r="CB40" i="23"/>
  <c r="CC39" i="23" s="1"/>
  <c r="CG46" i="23"/>
  <c r="CH45" i="23" s="1"/>
  <c r="CI46" i="24" l="1"/>
  <c r="CJ45" i="24" s="1"/>
  <c r="CF40" i="24"/>
  <c r="CG39" i="24" s="1"/>
  <c r="CH46" i="23"/>
  <c r="CI45" i="23" s="1"/>
  <c r="CC40" i="23"/>
  <c r="CD39" i="23" s="1"/>
  <c r="CG40" i="24" l="1"/>
  <c r="CH39" i="24" s="1"/>
  <c r="CJ46" i="24"/>
  <c r="CK45" i="24" s="1"/>
  <c r="CD40" i="23"/>
  <c r="CE39" i="23" s="1"/>
  <c r="CI46" i="23"/>
  <c r="CJ45" i="23" s="1"/>
  <c r="CK46" i="24" l="1"/>
  <c r="CL45" i="24" s="1"/>
  <c r="CH40" i="24"/>
  <c r="CI39" i="24" s="1"/>
  <c r="CE40" i="23"/>
  <c r="CF39" i="23" s="1"/>
  <c r="CJ46" i="23"/>
  <c r="CK45" i="23" s="1"/>
  <c r="CI40" i="24" l="1"/>
  <c r="B24" i="24" s="1"/>
  <c r="B23" i="24"/>
  <c r="CL46" i="24"/>
  <c r="CM45" i="24" s="1"/>
  <c r="CK46" i="23"/>
  <c r="CL45" i="23" s="1"/>
  <c r="CF40" i="23"/>
  <c r="CG39" i="23" s="1"/>
  <c r="CJ39" i="24" l="1"/>
  <c r="CM46" i="24"/>
  <c r="CN45" i="24" s="1"/>
  <c r="CJ40" i="24"/>
  <c r="CK39" i="24" s="1"/>
  <c r="CL46" i="23"/>
  <c r="CM45" i="23" s="1"/>
  <c r="CG40" i="23"/>
  <c r="CH39" i="23" s="1"/>
  <c r="CN46" i="24" l="1"/>
  <c r="CO45" i="24" s="1"/>
  <c r="CK40" i="24"/>
  <c r="CL39" i="24"/>
  <c r="CH40" i="23"/>
  <c r="CI39" i="23" s="1"/>
  <c r="CM46" i="23"/>
  <c r="CN45" i="23" s="1"/>
  <c r="CO46" i="24" l="1"/>
  <c r="CP45" i="24" s="1"/>
  <c r="CL40" i="24"/>
  <c r="CM39" i="24" s="1"/>
  <c r="CN46" i="23"/>
  <c r="CO45" i="23" s="1"/>
  <c r="CI40" i="23"/>
  <c r="B24" i="23" s="1"/>
  <c r="CM40" i="24" l="1"/>
  <c r="CN39" i="24" s="1"/>
  <c r="CP46" i="24"/>
  <c r="CQ45" i="24" s="1"/>
  <c r="CO46" i="23"/>
  <c r="CP45" i="23" s="1"/>
  <c r="CJ39" i="23"/>
  <c r="B23" i="23"/>
  <c r="CN40" i="24" l="1"/>
  <c r="CO39" i="24"/>
  <c r="CQ46" i="24"/>
  <c r="CR45" i="24" s="1"/>
  <c r="CP46" i="23"/>
  <c r="CQ45" i="23" s="1"/>
  <c r="CJ40" i="23"/>
  <c r="CK39" i="23" s="1"/>
  <c r="CR46" i="24" l="1"/>
  <c r="CS45" i="24" s="1"/>
  <c r="CO40" i="24"/>
  <c r="CP39" i="24"/>
  <c r="CK40" i="23"/>
  <c r="CL39" i="23" s="1"/>
  <c r="CQ46" i="23"/>
  <c r="CR45" i="23" s="1"/>
  <c r="CS46" i="24" l="1"/>
  <c r="CT45" i="24" s="1"/>
  <c r="CP40" i="24"/>
  <c r="CQ39" i="24" s="1"/>
  <c r="CR46" i="23"/>
  <c r="CS45" i="23" s="1"/>
  <c r="CL40" i="23"/>
  <c r="CM39" i="23" s="1"/>
  <c r="CQ40" i="24" l="1"/>
  <c r="CR39" i="24"/>
  <c r="CT46" i="24"/>
  <c r="CU45" i="24" s="1"/>
  <c r="CM40" i="23"/>
  <c r="CN39" i="23" s="1"/>
  <c r="CS46" i="23"/>
  <c r="CT45" i="23" s="1"/>
  <c r="CU46" i="24" l="1"/>
  <c r="CV45" i="24" s="1"/>
  <c r="CR40" i="24"/>
  <c r="CS39" i="24"/>
  <c r="CT46" i="23"/>
  <c r="CU45" i="23" s="1"/>
  <c r="CN40" i="23"/>
  <c r="CO39" i="23" s="1"/>
  <c r="CV46" i="24" l="1"/>
  <c r="CW45" i="24" s="1"/>
  <c r="CS40" i="24"/>
  <c r="CT39" i="24" s="1"/>
  <c r="CO40" i="23"/>
  <c r="CP39" i="23" s="1"/>
  <c r="CU46" i="23"/>
  <c r="CV45" i="23" s="1"/>
  <c r="CT40" i="24" l="1"/>
  <c r="CU39" i="24" s="1"/>
  <c r="CW46" i="24"/>
  <c r="CX45" i="24" s="1"/>
  <c r="CV46" i="23"/>
  <c r="CW45" i="23" s="1"/>
  <c r="CP40" i="23"/>
  <c r="CQ39" i="23" s="1"/>
  <c r="CU40" i="24" l="1"/>
  <c r="B26" i="24" s="1"/>
  <c r="CX46" i="24"/>
  <c r="CY45" i="24" s="1"/>
  <c r="CQ40" i="23"/>
  <c r="CR39" i="23" s="1"/>
  <c r="CW46" i="23"/>
  <c r="CX45" i="23" s="1"/>
  <c r="CY46" i="24" l="1"/>
  <c r="CZ45" i="24" s="1"/>
  <c r="CV39" i="24"/>
  <c r="B25" i="24"/>
  <c r="CX46" i="23"/>
  <c r="CY45" i="23" s="1"/>
  <c r="CR40" i="23"/>
  <c r="CS39" i="23" s="1"/>
  <c r="CZ46" i="24" l="1"/>
  <c r="DA45" i="24" s="1"/>
  <c r="CV40" i="24"/>
  <c r="CW39" i="24"/>
  <c r="CY46" i="23"/>
  <c r="CZ45" i="23" s="1"/>
  <c r="CS40" i="23"/>
  <c r="CT39" i="23" s="1"/>
  <c r="DA46" i="24" l="1"/>
  <c r="DB45" i="24" s="1"/>
  <c r="CW40" i="24"/>
  <c r="CX39" i="24" s="1"/>
  <c r="CT40" i="23"/>
  <c r="CU39" i="23" s="1"/>
  <c r="CZ46" i="23"/>
  <c r="DA45" i="23" s="1"/>
  <c r="CX40" i="24" l="1"/>
  <c r="CY39" i="24" s="1"/>
  <c r="DB46" i="24"/>
  <c r="DC45" i="24" s="1"/>
  <c r="DA46" i="23"/>
  <c r="DB45" i="23" s="1"/>
  <c r="CU40" i="23"/>
  <c r="B26" i="23" s="1"/>
  <c r="CY40" i="24" l="1"/>
  <c r="CZ39" i="24" s="1"/>
  <c r="DC46" i="24"/>
  <c r="DD45" i="24" s="1"/>
  <c r="CV39" i="23"/>
  <c r="DB46" i="23"/>
  <c r="DC45" i="23" s="1"/>
  <c r="B25" i="23"/>
  <c r="DD46" i="24" l="1"/>
  <c r="DE45" i="24" s="1"/>
  <c r="CZ40" i="24"/>
  <c r="DA39" i="24" s="1"/>
  <c r="DC46" i="23"/>
  <c r="DD45" i="23" s="1"/>
  <c r="CV40" i="23"/>
  <c r="CW39" i="23" s="1"/>
  <c r="DE46" i="24" l="1"/>
  <c r="DF45" i="24" s="1"/>
  <c r="DA40" i="24"/>
  <c r="DB39" i="24" s="1"/>
  <c r="CW40" i="23"/>
  <c r="CX39" i="23" s="1"/>
  <c r="DD46" i="23"/>
  <c r="DE45" i="23" s="1"/>
  <c r="DB40" i="24" l="1"/>
  <c r="DC39" i="24" s="1"/>
  <c r="DF46" i="24"/>
  <c r="DG45" i="24" s="1"/>
  <c r="DE46" i="23"/>
  <c r="DF45" i="23" s="1"/>
  <c r="CX40" i="23"/>
  <c r="CY39" i="23" s="1"/>
  <c r="DG46" i="24" l="1"/>
  <c r="DH45" i="24" s="1"/>
  <c r="DC40" i="24"/>
  <c r="DD39" i="24"/>
  <c r="CY40" i="23"/>
  <c r="CZ39" i="23" s="1"/>
  <c r="DF46" i="23"/>
  <c r="DG45" i="23" s="1"/>
  <c r="DD40" i="24" l="1"/>
  <c r="DE39" i="24"/>
  <c r="DH46" i="24"/>
  <c r="DI45" i="24" s="1"/>
  <c r="DG46" i="23"/>
  <c r="DH45" i="23" s="1"/>
  <c r="CZ40" i="23"/>
  <c r="DA39" i="23" s="1"/>
  <c r="DI46" i="24" l="1"/>
  <c r="DJ45" i="24" s="1"/>
  <c r="DE40" i="24"/>
  <c r="DF39" i="24" s="1"/>
  <c r="DH46" i="23"/>
  <c r="DI45" i="23" s="1"/>
  <c r="DA40" i="23"/>
  <c r="DB39" i="23" s="1"/>
  <c r="DJ46" i="24" l="1"/>
  <c r="DK45" i="24" s="1"/>
  <c r="DF40" i="24"/>
  <c r="DG39" i="24" s="1"/>
  <c r="DB40" i="23"/>
  <c r="DC39" i="23" s="1"/>
  <c r="DI46" i="23"/>
  <c r="DJ45" i="23" s="1"/>
  <c r="DK46" i="24" l="1"/>
  <c r="DL45" i="24" s="1"/>
  <c r="DG40" i="24"/>
  <c r="B28" i="24" s="1"/>
  <c r="DH39" i="24"/>
  <c r="DJ46" i="23"/>
  <c r="DK45" i="23" s="1"/>
  <c r="DC40" i="23"/>
  <c r="DD39" i="23" s="1"/>
  <c r="DL46" i="24" l="1"/>
  <c r="DM45" i="24" s="1"/>
  <c r="DH40" i="24"/>
  <c r="DI39" i="24" s="1"/>
  <c r="B27" i="24"/>
  <c r="C9" i="24" s="1"/>
  <c r="DD40" i="23"/>
  <c r="DE39" i="23" s="1"/>
  <c r="DK46" i="23"/>
  <c r="DL45" i="23" s="1"/>
  <c r="DM46" i="24" l="1"/>
  <c r="DN45" i="24"/>
  <c r="DI40" i="24"/>
  <c r="DJ39" i="24" s="1"/>
  <c r="DL46" i="23"/>
  <c r="DM45" i="23" s="1"/>
  <c r="DE40" i="23"/>
  <c r="DF39" i="23" s="1"/>
  <c r="DJ40" i="24" l="1"/>
  <c r="DK39" i="24" s="1"/>
  <c r="DN46" i="24"/>
  <c r="DO45" i="24" s="1"/>
  <c r="DF40" i="23"/>
  <c r="DG39" i="23" s="1"/>
  <c r="DM46" i="23"/>
  <c r="DN45" i="23" s="1"/>
  <c r="DO46" i="24" l="1"/>
  <c r="DP45" i="24"/>
  <c r="DK40" i="24"/>
  <c r="DL39" i="24"/>
  <c r="DN46" i="23"/>
  <c r="DO45" i="23" s="1"/>
  <c r="DG40" i="23"/>
  <c r="B28" i="23" s="1"/>
  <c r="DL40" i="24" l="1"/>
  <c r="DM39" i="24" s="1"/>
  <c r="DP46" i="24"/>
  <c r="DQ45" i="24" s="1"/>
  <c r="B27" i="23"/>
  <c r="DH39" i="23"/>
  <c r="DH40" i="23" s="1"/>
  <c r="DI39" i="23" s="1"/>
  <c r="DO46" i="23"/>
  <c r="DP45" i="23" s="1"/>
  <c r="DQ46" i="24" l="1"/>
  <c r="DR45" i="24" s="1"/>
  <c r="DM40" i="24"/>
  <c r="DN39" i="24" s="1"/>
  <c r="DI40" i="23"/>
  <c r="DJ39" i="23" s="1"/>
  <c r="DP46" i="23"/>
  <c r="DQ45" i="23" s="1"/>
  <c r="DN40" i="24" l="1"/>
  <c r="DO39" i="24" s="1"/>
  <c r="DR46" i="24"/>
  <c r="DS45" i="24" s="1"/>
  <c r="DQ46" i="23"/>
  <c r="DR45" i="23" s="1"/>
  <c r="DJ40" i="23"/>
  <c r="DK39" i="23" s="1"/>
  <c r="DO40" i="24" l="1"/>
  <c r="DP39" i="24" s="1"/>
  <c r="DS46" i="24"/>
  <c r="DT45" i="24" s="1"/>
  <c r="DK40" i="23"/>
  <c r="DL39" i="23" s="1"/>
  <c r="DR46" i="23"/>
  <c r="DS45" i="23" s="1"/>
  <c r="DT46" i="24" l="1"/>
  <c r="DU45" i="24" s="1"/>
  <c r="DP40" i="24"/>
  <c r="DQ39" i="24"/>
  <c r="DS46" i="23"/>
  <c r="DT45" i="23" s="1"/>
  <c r="DL40" i="23"/>
  <c r="DM39" i="23" s="1"/>
  <c r="DU46" i="24" l="1"/>
  <c r="DV45" i="24" s="1"/>
  <c r="DQ40" i="24"/>
  <c r="DR39" i="24"/>
  <c r="DT46" i="23"/>
  <c r="DU45" i="23" s="1"/>
  <c r="DM40" i="23"/>
  <c r="DN39" i="23" s="1"/>
  <c r="DR40" i="24" l="1"/>
  <c r="DS39" i="24" s="1"/>
  <c r="DV46" i="24"/>
  <c r="DW45" i="24" s="1"/>
  <c r="DU46" i="23"/>
  <c r="DV45" i="23" s="1"/>
  <c r="DN40" i="23"/>
  <c r="DO39" i="23" s="1"/>
  <c r="DW46" i="24" l="1"/>
  <c r="DX45" i="24" s="1"/>
  <c r="DS40" i="24"/>
  <c r="B30" i="24" s="1"/>
  <c r="B29" i="24"/>
  <c r="DV46" i="23"/>
  <c r="DW45" i="23" s="1"/>
  <c r="DO40" i="23"/>
  <c r="DP39" i="23" s="1"/>
  <c r="DX46" i="24" l="1"/>
  <c r="DY45" i="24" s="1"/>
  <c r="DT39" i="24"/>
  <c r="DP40" i="23"/>
  <c r="DQ39" i="23" s="1"/>
  <c r="DW46" i="23"/>
  <c r="DX45" i="23" s="1"/>
  <c r="DY46" i="24" l="1"/>
  <c r="DZ45" i="24" s="1"/>
  <c r="DT40" i="24"/>
  <c r="DU39" i="24"/>
  <c r="DX46" i="23"/>
  <c r="DY45" i="23" s="1"/>
  <c r="DQ40" i="23"/>
  <c r="DR39" i="23" s="1"/>
  <c r="DZ46" i="24" l="1"/>
  <c r="EA45" i="24" s="1"/>
  <c r="DU40" i="24"/>
  <c r="DV39" i="24" s="1"/>
  <c r="DR40" i="23"/>
  <c r="DS39" i="23" s="1"/>
  <c r="DY46" i="23"/>
  <c r="DZ45" i="23" s="1"/>
  <c r="DV40" i="24" l="1"/>
  <c r="DW39" i="24" s="1"/>
  <c r="EA46" i="24"/>
  <c r="EB45" i="24" s="1"/>
  <c r="DZ46" i="23"/>
  <c r="EA45" i="23" s="1"/>
  <c r="DS40" i="23"/>
  <c r="B30" i="23" s="1"/>
  <c r="EB46" i="24" l="1"/>
  <c r="EC45" i="24" s="1"/>
  <c r="DW40" i="24"/>
  <c r="DX39" i="24"/>
  <c r="B29" i="23"/>
  <c r="C9" i="23" s="1"/>
  <c r="DT39" i="23"/>
  <c r="DT40" i="23" s="1"/>
  <c r="EA46" i="23"/>
  <c r="EB45" i="23" s="1"/>
  <c r="EC46" i="24" l="1"/>
  <c r="ED45" i="24" s="1"/>
  <c r="DX40" i="24"/>
  <c r="DY39" i="24" s="1"/>
  <c r="DU39" i="23"/>
  <c r="DU40" i="23" s="1"/>
  <c r="DV39" i="23" s="1"/>
  <c r="EB46" i="23"/>
  <c r="EC45" i="23" s="1"/>
  <c r="DY40" i="24" l="1"/>
  <c r="DZ39" i="24" s="1"/>
  <c r="ED46" i="24"/>
  <c r="EE45" i="24" s="1"/>
  <c r="EC46" i="23"/>
  <c r="ED45" i="23" s="1"/>
  <c r="DV40" i="23"/>
  <c r="DW39" i="23" s="1"/>
  <c r="EE46" i="24" l="1"/>
  <c r="EF45" i="24" s="1"/>
  <c r="DZ40" i="24"/>
  <c r="EA39" i="24" s="1"/>
  <c r="DW40" i="23"/>
  <c r="DX39" i="23" s="1"/>
  <c r="ED46" i="23"/>
  <c r="EE45" i="23" s="1"/>
  <c r="EA40" i="24" l="1"/>
  <c r="EB39" i="24" s="1"/>
  <c r="EF46" i="24"/>
  <c r="EG45" i="24" s="1"/>
  <c r="EE46" i="23"/>
  <c r="EF45" i="23" s="1"/>
  <c r="DX40" i="23"/>
  <c r="DY39" i="23" s="1"/>
  <c r="EG46" i="24" l="1"/>
  <c r="EH45" i="24" s="1"/>
  <c r="EB40" i="24"/>
  <c r="EC39" i="24" s="1"/>
  <c r="EF46" i="23"/>
  <c r="EG45" i="23" s="1"/>
  <c r="DY40" i="23"/>
  <c r="DZ39" i="23" s="1"/>
  <c r="EC40" i="24" l="1"/>
  <c r="ED39" i="24" s="1"/>
  <c r="EH46" i="24"/>
  <c r="EI45" i="24" s="1"/>
  <c r="DZ40" i="23"/>
  <c r="EA39" i="23" s="1"/>
  <c r="EG46" i="23"/>
  <c r="EH45" i="23" s="1"/>
  <c r="EI46" i="24" l="1"/>
  <c r="EJ45" i="24" s="1"/>
  <c r="ED40" i="24"/>
  <c r="EE39" i="24" s="1"/>
  <c r="EH46" i="23"/>
  <c r="EI45" i="23" s="1"/>
  <c r="EA40" i="23"/>
  <c r="EB39" i="23" s="1"/>
  <c r="EE40" i="24" l="1"/>
  <c r="EF39" i="24"/>
  <c r="EJ46" i="24"/>
  <c r="EK45" i="24" s="1"/>
  <c r="EB40" i="23"/>
  <c r="EC39" i="23" s="1"/>
  <c r="EI46" i="23"/>
  <c r="EJ45" i="23" s="1"/>
  <c r="EK46" i="24" l="1"/>
  <c r="EL45" i="24" s="1"/>
  <c r="EF40" i="24"/>
  <c r="EG39" i="24" s="1"/>
  <c r="EJ46" i="23"/>
  <c r="EK45" i="23" s="1"/>
  <c r="EC40" i="23"/>
  <c r="ED39" i="23" s="1"/>
  <c r="EG40" i="24" l="1"/>
  <c r="EH39" i="24" s="1"/>
  <c r="EL46" i="24"/>
  <c r="EM45" i="24" s="1"/>
  <c r="EK46" i="23"/>
  <c r="EL45" i="23" s="1"/>
  <c r="ED40" i="23"/>
  <c r="EE39" i="23" s="1"/>
  <c r="EM46" i="24" l="1"/>
  <c r="EN45" i="24"/>
  <c r="EH40" i="24"/>
  <c r="EI39" i="24" s="1"/>
  <c r="EL46" i="23"/>
  <c r="EM45" i="23" s="1"/>
  <c r="EE40" i="23"/>
  <c r="EF39" i="23" s="1"/>
  <c r="EI40" i="24" l="1"/>
  <c r="EJ39" i="24" s="1"/>
  <c r="EN46" i="24"/>
  <c r="EO45" i="24" s="1"/>
  <c r="EF40" i="23"/>
  <c r="EG39" i="23" s="1"/>
  <c r="EM46" i="23"/>
  <c r="EN45" i="23" s="1"/>
  <c r="EO46" i="24" l="1"/>
  <c r="EP45" i="24" s="1"/>
  <c r="EJ40" i="24"/>
  <c r="EK39" i="24" s="1"/>
  <c r="EN46" i="23"/>
  <c r="EO45" i="23" s="1"/>
  <c r="EG40" i="23"/>
  <c r="EH39" i="23" s="1"/>
  <c r="EP46" i="24" l="1"/>
  <c r="EQ45" i="24" s="1"/>
  <c r="EK40" i="24"/>
  <c r="EL39" i="24" s="1"/>
  <c r="EH40" i="23"/>
  <c r="EI39" i="23" s="1"/>
  <c r="EO46" i="23"/>
  <c r="EP45" i="23" s="1"/>
  <c r="EQ46" i="24" l="1"/>
  <c r="ER45" i="24" s="1"/>
  <c r="EL40" i="24"/>
  <c r="EM39" i="24" s="1"/>
  <c r="EP46" i="23"/>
  <c r="EQ45" i="23" s="1"/>
  <c r="EI40" i="23"/>
  <c r="EJ39" i="23" s="1"/>
  <c r="EM40" i="24" l="1"/>
  <c r="EN39" i="24" s="1"/>
  <c r="ER46" i="24"/>
  <c r="ES45" i="24" s="1"/>
  <c r="EJ40" i="23"/>
  <c r="EK39" i="23" s="1"/>
  <c r="EQ46" i="23"/>
  <c r="ER45" i="23" s="1"/>
  <c r="EN40" i="24" l="1"/>
  <c r="EO39" i="24" s="1"/>
  <c r="ES46" i="24"/>
  <c r="ET45" i="24" s="1"/>
  <c r="ER46" i="23"/>
  <c r="ES45" i="23" s="1"/>
  <c r="EK40" i="23"/>
  <c r="EL39" i="23" s="1"/>
  <c r="EO40" i="24" l="1"/>
  <c r="EP39" i="24" s="1"/>
  <c r="ET46" i="24"/>
  <c r="EU45" i="24" s="1"/>
  <c r="ES46" i="23"/>
  <c r="ET45" i="23" s="1"/>
  <c r="EL40" i="23"/>
  <c r="EM39" i="23" s="1"/>
  <c r="EP40" i="24" l="1"/>
  <c r="EQ39" i="24" s="1"/>
  <c r="EU46" i="24"/>
  <c r="EV45" i="24" s="1"/>
  <c r="EM40" i="23"/>
  <c r="EN39" i="23" s="1"/>
  <c r="ET46" i="23"/>
  <c r="EU45" i="23" s="1"/>
  <c r="EQ40" i="24" l="1"/>
  <c r="ER39" i="24" s="1"/>
  <c r="EV46" i="24"/>
  <c r="EW45" i="24" s="1"/>
  <c r="EU46" i="23"/>
  <c r="EV45" i="23" s="1"/>
  <c r="EN40" i="23"/>
  <c r="EO39" i="23" s="1"/>
  <c r="EW46" i="24" l="1"/>
  <c r="EX45" i="24"/>
  <c r="ER40" i="24"/>
  <c r="ES39" i="24" s="1"/>
  <c r="EV46" i="23"/>
  <c r="EW45" i="23" s="1"/>
  <c r="EO40" i="23"/>
  <c r="EP39" i="23" s="1"/>
  <c r="ES40" i="24" l="1"/>
  <c r="ET39" i="24" s="1"/>
  <c r="EX46" i="24"/>
  <c r="EY45" i="24" s="1"/>
  <c r="EW46" i="23"/>
  <c r="EX45" i="23" s="1"/>
  <c r="EP40" i="23"/>
  <c r="EQ39" i="23" s="1"/>
  <c r="EY46" i="24" l="1"/>
  <c r="EZ45" i="24" s="1"/>
  <c r="ET40" i="24"/>
  <c r="EU39" i="24" s="1"/>
  <c r="EQ40" i="23"/>
  <c r="ER39" i="23" s="1"/>
  <c r="EX46" i="23"/>
  <c r="EY45" i="23" s="1"/>
  <c r="EU40" i="24" l="1"/>
  <c r="EV39" i="24" s="1"/>
  <c r="EZ46" i="24"/>
  <c r="FA45" i="24" s="1"/>
  <c r="EY46" i="23"/>
  <c r="EZ45" i="23" s="1"/>
  <c r="ER40" i="23"/>
  <c r="ES39" i="23" s="1"/>
  <c r="FA46" i="24" l="1"/>
  <c r="FB45" i="24" s="1"/>
  <c r="FB46" i="24" s="1"/>
  <c r="EV40" i="24"/>
  <c r="EW39" i="24" s="1"/>
  <c r="ES40" i="23"/>
  <c r="ET39" i="23" s="1"/>
  <c r="EZ46" i="23"/>
  <c r="FA45" i="23" s="1"/>
  <c r="EW40" i="24" l="1"/>
  <c r="EX39" i="24" s="1"/>
  <c r="FA46" i="23"/>
  <c r="FB45" i="23" s="1"/>
  <c r="FB46" i="23" s="1"/>
  <c r="ET40" i="23"/>
  <c r="EU39" i="23" s="1"/>
  <c r="EX40" i="24" l="1"/>
  <c r="EY39" i="24" s="1"/>
  <c r="EU40" i="23"/>
  <c r="EV39" i="23" s="1"/>
  <c r="EY40" i="24" l="1"/>
  <c r="EZ39" i="24" s="1"/>
  <c r="EV40" i="23"/>
  <c r="EW39" i="23" s="1"/>
  <c r="EZ40" i="24" l="1"/>
  <c r="FA39" i="24" s="1"/>
  <c r="EW40" i="23"/>
  <c r="EX39" i="23" s="1"/>
  <c r="FA40" i="24" l="1"/>
  <c r="FB39" i="24" s="1"/>
  <c r="FB40" i="24" s="1"/>
  <c r="EX40" i="23"/>
  <c r="EY39" i="23" s="1"/>
  <c r="EY40" i="23" l="1"/>
  <c r="EZ39" i="23" s="1"/>
  <c r="EZ40" i="23" l="1"/>
  <c r="FA39" i="23" s="1"/>
  <c r="FA40" i="23" l="1"/>
  <c r="FB39" i="23" s="1"/>
  <c r="FB40" i="23" s="1"/>
  <c r="B17" i="22" l="1"/>
  <c r="B10" i="22"/>
  <c r="B11" i="22"/>
  <c r="B12" i="22"/>
  <c r="B13" i="22"/>
  <c r="B14" i="22"/>
  <c r="B15" i="22"/>
  <c r="B16" i="22"/>
  <c r="B9" i="22"/>
  <c r="C10" i="22"/>
  <c r="C11" i="22"/>
  <c r="C12" i="22"/>
  <c r="C13" i="22"/>
  <c r="C14" i="22"/>
  <c r="C15" i="22"/>
  <c r="C16" i="22"/>
  <c r="C17" i="22"/>
  <c r="C9" i="22"/>
  <c r="C8" i="22"/>
  <c r="C6" i="22"/>
  <c r="C5" i="22"/>
  <c r="C4" i="22"/>
  <c r="C3" i="22"/>
  <c r="H5" i="17"/>
  <c r="H6" i="17"/>
  <c r="H4" i="17"/>
  <c r="G16" i="21"/>
  <c r="G5" i="21" s="1"/>
  <c r="E5" i="21"/>
  <c r="F5" i="21"/>
  <c r="E6" i="21"/>
  <c r="F6" i="21" s="1"/>
  <c r="E7" i="21"/>
  <c r="F7" i="21"/>
  <c r="E8" i="21"/>
  <c r="F8" i="21" s="1"/>
  <c r="E9" i="21"/>
  <c r="F9" i="21"/>
  <c r="E10" i="21"/>
  <c r="F10" i="21" s="1"/>
  <c r="E11" i="21"/>
  <c r="F11" i="21" s="1"/>
  <c r="E12" i="21"/>
  <c r="F12" i="21" s="1"/>
  <c r="E13" i="21"/>
  <c r="F13" i="21"/>
  <c r="E14" i="21"/>
  <c r="F14" i="21" s="1"/>
  <c r="E4" i="21"/>
  <c r="F4" i="21" s="1"/>
  <c r="E3" i="21"/>
  <c r="F3" i="21" s="1"/>
  <c r="G12" i="21" l="1"/>
  <c r="G8" i="21"/>
  <c r="G4" i="21"/>
  <c r="G9" i="21"/>
  <c r="G3" i="21"/>
  <c r="G11" i="21"/>
  <c r="G7" i="21"/>
  <c r="G13" i="21"/>
  <c r="G14" i="21"/>
  <c r="G10" i="21"/>
  <c r="G6" i="21"/>
  <c r="F14" i="20"/>
  <c r="F13" i="20"/>
  <c r="F12" i="20"/>
  <c r="F11" i="20"/>
  <c r="F10" i="20"/>
  <c r="F9" i="20"/>
  <c r="F8" i="20"/>
  <c r="F7" i="20"/>
  <c r="F6" i="20"/>
  <c r="F5" i="20"/>
  <c r="G5" i="20" s="1"/>
  <c r="F4" i="20"/>
  <c r="G4" i="20" s="1"/>
  <c r="F3" i="20"/>
  <c r="G3" i="20" s="1"/>
  <c r="F14" i="12"/>
  <c r="G14" i="12" s="1"/>
  <c r="F7" i="12"/>
  <c r="G7" i="12" s="1"/>
  <c r="F6" i="12"/>
  <c r="G6" i="12" s="1"/>
  <c r="F5" i="12"/>
  <c r="G5" i="12" s="1"/>
  <c r="F4" i="12"/>
  <c r="G4" i="12" s="1"/>
  <c r="F11" i="12"/>
  <c r="G11" i="12" s="1"/>
  <c r="F10" i="12"/>
  <c r="G10" i="12" s="1"/>
  <c r="F9" i="12"/>
  <c r="G9" i="12" s="1"/>
  <c r="F8" i="12"/>
  <c r="G8" i="12" s="1"/>
  <c r="H17" i="12"/>
  <c r="F13" i="12"/>
  <c r="G13" i="12" s="1"/>
  <c r="F15" i="12"/>
  <c r="G15" i="12" s="1"/>
  <c r="F3" i="12"/>
  <c r="G3" i="12" s="1"/>
  <c r="F12" i="12"/>
  <c r="G12" i="12" s="1"/>
  <c r="C5" i="19"/>
  <c r="C6" i="19"/>
  <c r="C7" i="19" s="1"/>
  <c r="P11" i="19"/>
  <c r="O11" i="19"/>
  <c r="N11" i="19"/>
  <c r="M11" i="19"/>
  <c r="L11" i="19"/>
  <c r="K11" i="19"/>
  <c r="J11" i="19"/>
  <c r="I11" i="19"/>
  <c r="H11" i="19"/>
  <c r="G11" i="19"/>
  <c r="C8" i="19"/>
  <c r="P3" i="19"/>
  <c r="P12" i="19" s="1"/>
  <c r="O3" i="19"/>
  <c r="O12" i="19" s="1"/>
  <c r="N3" i="19"/>
  <c r="N12" i="19" s="1"/>
  <c r="M3" i="19"/>
  <c r="M12" i="19" s="1"/>
  <c r="L3" i="19"/>
  <c r="L12" i="19" s="1"/>
  <c r="K3" i="19"/>
  <c r="K12" i="19" s="1"/>
  <c r="J3" i="19"/>
  <c r="J12" i="19" s="1"/>
  <c r="I3" i="19"/>
  <c r="I12" i="19" s="1"/>
  <c r="H3" i="19"/>
  <c r="H12" i="19" s="1"/>
  <c r="G3" i="19"/>
  <c r="G12" i="19" s="1"/>
  <c r="C5" i="18"/>
  <c r="P11" i="18"/>
  <c r="O11" i="18"/>
  <c r="N11" i="18"/>
  <c r="M11" i="18"/>
  <c r="L11" i="18"/>
  <c r="K11" i="18"/>
  <c r="J11" i="18"/>
  <c r="I11" i="18"/>
  <c r="H11" i="18"/>
  <c r="G11" i="18"/>
  <c r="C8" i="18"/>
  <c r="C9" i="18" s="1"/>
  <c r="C7" i="18"/>
  <c r="P3" i="18"/>
  <c r="P12" i="18" s="1"/>
  <c r="O3" i="18"/>
  <c r="O12" i="18" s="1"/>
  <c r="N3" i="18"/>
  <c r="N12" i="18" s="1"/>
  <c r="M3" i="18"/>
  <c r="M12" i="18" s="1"/>
  <c r="L3" i="18"/>
  <c r="L12" i="18" s="1"/>
  <c r="K3" i="18"/>
  <c r="K12" i="18" s="1"/>
  <c r="J3" i="18"/>
  <c r="J12" i="18" s="1"/>
  <c r="I3" i="18"/>
  <c r="I12" i="18" s="1"/>
  <c r="H3" i="18"/>
  <c r="H12" i="18" s="1"/>
  <c r="G3" i="18"/>
  <c r="G12" i="18" s="1"/>
  <c r="H9" i="12" l="1"/>
  <c r="C7" i="22"/>
  <c r="G17" i="21"/>
  <c r="G18" i="21" s="1"/>
  <c r="G14" i="20"/>
  <c r="H15" i="17"/>
  <c r="G13" i="20"/>
  <c r="H14" i="17"/>
  <c r="G12" i="20"/>
  <c r="H13" i="17"/>
  <c r="G10" i="20"/>
  <c r="H11" i="17"/>
  <c r="G11" i="20"/>
  <c r="H12" i="17"/>
  <c r="G9" i="20"/>
  <c r="H10" i="17"/>
  <c r="G6" i="20"/>
  <c r="H7" i="17"/>
  <c r="G7" i="20"/>
  <c r="H8" i="17"/>
  <c r="G8" i="20"/>
  <c r="H9" i="17"/>
  <c r="C9" i="19"/>
  <c r="G14" i="19" s="1"/>
  <c r="H14" i="12"/>
  <c r="H6" i="12"/>
  <c r="H5" i="12"/>
  <c r="H15" i="12"/>
  <c r="H10" i="12"/>
  <c r="H4" i="12"/>
  <c r="H7" i="12"/>
  <c r="H8" i="12"/>
  <c r="H3" i="12"/>
  <c r="H11" i="12"/>
  <c r="H13" i="12"/>
  <c r="H12" i="12"/>
  <c r="I14" i="18"/>
  <c r="I13" i="18" s="1"/>
  <c r="I15" i="18" s="1"/>
  <c r="G14" i="18"/>
  <c r="G16" i="18" s="1"/>
  <c r="K14" i="18"/>
  <c r="K16" i="18" s="1"/>
  <c r="O14" i="18"/>
  <c r="O13" i="18" s="1"/>
  <c r="O15" i="18" s="1"/>
  <c r="M14" i="18"/>
  <c r="M13" i="18" s="1"/>
  <c r="M15" i="18" s="1"/>
  <c r="C11" i="18"/>
  <c r="C13" i="18" s="1"/>
  <c r="C12" i="18" s="1"/>
  <c r="J14" i="18"/>
  <c r="N14" i="18"/>
  <c r="H14" i="18"/>
  <c r="L14" i="18"/>
  <c r="P14" i="18"/>
  <c r="M23" i="11"/>
  <c r="L23" i="11"/>
  <c r="K23" i="11"/>
  <c r="I23" i="11"/>
  <c r="J23" i="11" s="1"/>
  <c r="M22" i="11"/>
  <c r="L22" i="11"/>
  <c r="K22" i="11"/>
  <c r="I22" i="11"/>
  <c r="J22" i="11" s="1"/>
  <c r="M21" i="11"/>
  <c r="L21" i="11"/>
  <c r="K21" i="11"/>
  <c r="I21" i="11"/>
  <c r="J21" i="11" s="1"/>
  <c r="M26" i="11"/>
  <c r="L26" i="11"/>
  <c r="K26" i="11"/>
  <c r="I26" i="11"/>
  <c r="J26" i="11" s="1"/>
  <c r="M25" i="11"/>
  <c r="L25" i="11"/>
  <c r="K25" i="11"/>
  <c r="I25" i="11"/>
  <c r="J25" i="11" s="1"/>
  <c r="M24" i="11"/>
  <c r="L24" i="11"/>
  <c r="K24" i="11"/>
  <c r="I24" i="11"/>
  <c r="J24" i="11" s="1"/>
  <c r="M19" i="11"/>
  <c r="L19" i="11"/>
  <c r="K19" i="11"/>
  <c r="I19" i="11"/>
  <c r="J19" i="11" s="1"/>
  <c r="M18" i="11"/>
  <c r="L18" i="11"/>
  <c r="K18" i="11"/>
  <c r="I18" i="11"/>
  <c r="J18" i="11" s="1"/>
  <c r="M20" i="11"/>
  <c r="L20" i="11"/>
  <c r="K20" i="11"/>
  <c r="I20" i="11"/>
  <c r="J20" i="11" s="1"/>
  <c r="C5" i="14"/>
  <c r="P11" i="14"/>
  <c r="P3" i="14"/>
  <c r="P12" i="14" s="1"/>
  <c r="O11" i="14"/>
  <c r="O3" i="14"/>
  <c r="O12" i="14" s="1"/>
  <c r="N11" i="14"/>
  <c r="N3" i="14"/>
  <c r="N12" i="14" s="1"/>
  <c r="M11" i="14"/>
  <c r="M3" i="14"/>
  <c r="M12" i="14" s="1"/>
  <c r="L11" i="14"/>
  <c r="L3" i="14"/>
  <c r="L12" i="14" s="1"/>
  <c r="K11" i="14"/>
  <c r="K3" i="14"/>
  <c r="K12" i="14" s="1"/>
  <c r="J11" i="14"/>
  <c r="J3" i="14"/>
  <c r="J12" i="14" s="1"/>
  <c r="I11" i="14"/>
  <c r="I3" i="14"/>
  <c r="I12" i="14" s="1"/>
  <c r="H11" i="14"/>
  <c r="G11" i="14"/>
  <c r="G12" i="14"/>
  <c r="C8" i="14"/>
  <c r="H12" i="14"/>
  <c r="D6" i="22" l="1"/>
  <c r="D12" i="22"/>
  <c r="D14" i="22"/>
  <c r="D9" i="22"/>
  <c r="C19" i="22"/>
  <c r="D8" i="22"/>
  <c r="D10" i="22"/>
  <c r="D5" i="22"/>
  <c r="D7" i="22"/>
  <c r="D15" i="22"/>
  <c r="D4" i="22"/>
  <c r="D17" i="22"/>
  <c r="D16" i="22"/>
  <c r="D11" i="22"/>
  <c r="D13" i="22"/>
  <c r="D3" i="22"/>
  <c r="I6" i="17"/>
  <c r="I10" i="17"/>
  <c r="I14" i="17"/>
  <c r="I7" i="17"/>
  <c r="I11" i="17"/>
  <c r="I15" i="17"/>
  <c r="I8" i="17"/>
  <c r="I12" i="17"/>
  <c r="I5" i="17"/>
  <c r="I9" i="17"/>
  <c r="I13" i="17"/>
  <c r="I4" i="17"/>
  <c r="E12" i="17"/>
  <c r="E14" i="17"/>
  <c r="E8" i="17"/>
  <c r="E5" i="17"/>
  <c r="N14" i="19"/>
  <c r="N16" i="19" s="1"/>
  <c r="H14" i="19"/>
  <c r="H16" i="19" s="1"/>
  <c r="P14" i="19"/>
  <c r="P13" i="19" s="1"/>
  <c r="P15" i="19" s="1"/>
  <c r="L14" i="19"/>
  <c r="L16" i="19" s="1"/>
  <c r="I14" i="19"/>
  <c r="I13" i="19" s="1"/>
  <c r="I15" i="19" s="1"/>
  <c r="C11" i="19"/>
  <c r="C13" i="19" s="1"/>
  <c r="C12" i="19" s="1"/>
  <c r="O14" i="19"/>
  <c r="O16" i="19" s="1"/>
  <c r="J14" i="19"/>
  <c r="J16" i="19" s="1"/>
  <c r="M14" i="19"/>
  <c r="M16" i="19" s="1"/>
  <c r="K14" i="19"/>
  <c r="K13" i="19" s="1"/>
  <c r="K15" i="19" s="1"/>
  <c r="G16" i="19"/>
  <c r="F6" i="17"/>
  <c r="E4" i="17"/>
  <c r="H18" i="12"/>
  <c r="H19" i="12" s="1"/>
  <c r="G13" i="19"/>
  <c r="G15" i="19" s="1"/>
  <c r="C10" i="18"/>
  <c r="I16" i="18"/>
  <c r="G13" i="18"/>
  <c r="G15" i="18" s="1"/>
  <c r="M16" i="18"/>
  <c r="K13" i="18"/>
  <c r="K15" i="18" s="1"/>
  <c r="O16" i="18"/>
  <c r="H16" i="18"/>
  <c r="H13" i="18"/>
  <c r="H15" i="18" s="1"/>
  <c r="N16" i="18"/>
  <c r="N13" i="18"/>
  <c r="N15" i="18" s="1"/>
  <c r="L16" i="18"/>
  <c r="L13" i="18"/>
  <c r="L15" i="18" s="1"/>
  <c r="P16" i="18"/>
  <c r="P13" i="18"/>
  <c r="P15" i="18" s="1"/>
  <c r="J16" i="18"/>
  <c r="J13" i="18"/>
  <c r="J15" i="18" s="1"/>
  <c r="N21" i="11"/>
  <c r="O21" i="11" s="1"/>
  <c r="N22" i="11"/>
  <c r="O22" i="11" s="1"/>
  <c r="N23" i="11"/>
  <c r="O23" i="11" s="1"/>
  <c r="N24" i="11"/>
  <c r="O24" i="11" s="1"/>
  <c r="N25" i="11"/>
  <c r="O25" i="11" s="1"/>
  <c r="N26" i="11"/>
  <c r="O26" i="11" s="1"/>
  <c r="N19" i="11"/>
  <c r="O19" i="11" s="1"/>
  <c r="N18" i="11"/>
  <c r="O18" i="11" s="1"/>
  <c r="N20" i="11"/>
  <c r="O20" i="11" s="1"/>
  <c r="C7" i="14"/>
  <c r="C9" i="14"/>
  <c r="I3" i="11"/>
  <c r="J3" i="11" s="1"/>
  <c r="K3" i="11"/>
  <c r="L3" i="11"/>
  <c r="M3" i="11"/>
  <c r="P29" i="11"/>
  <c r="I17" i="11"/>
  <c r="J17" i="11" s="1"/>
  <c r="K17" i="11"/>
  <c r="L17" i="11"/>
  <c r="M17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M10" i="11"/>
  <c r="K10" i="11"/>
  <c r="I10" i="11"/>
  <c r="J10" i="11" s="1"/>
  <c r="M14" i="11"/>
  <c r="K14" i="11"/>
  <c r="I14" i="11"/>
  <c r="J14" i="11" s="1"/>
  <c r="M13" i="11"/>
  <c r="K13" i="11"/>
  <c r="I13" i="11"/>
  <c r="J13" i="11" s="1"/>
  <c r="M12" i="11"/>
  <c r="K12" i="11"/>
  <c r="I12" i="11"/>
  <c r="J12" i="11" s="1"/>
  <c r="M11" i="11"/>
  <c r="K11" i="11"/>
  <c r="I11" i="11"/>
  <c r="J11" i="11" s="1"/>
  <c r="M9" i="11"/>
  <c r="K9" i="11"/>
  <c r="I9" i="11"/>
  <c r="J9" i="11" s="1"/>
  <c r="I4" i="11"/>
  <c r="J4" i="11" s="1"/>
  <c r="K4" i="11"/>
  <c r="M4" i="11"/>
  <c r="I5" i="11"/>
  <c r="J5" i="11" s="1"/>
  <c r="K5" i="11"/>
  <c r="M5" i="11"/>
  <c r="I6" i="11"/>
  <c r="J6" i="11" s="1"/>
  <c r="K6" i="11"/>
  <c r="M6" i="11"/>
  <c r="I7" i="11"/>
  <c r="J7" i="11" s="1"/>
  <c r="K7" i="11"/>
  <c r="M7" i="11"/>
  <c r="I8" i="11"/>
  <c r="J8" i="11" s="1"/>
  <c r="K8" i="11"/>
  <c r="M8" i="11"/>
  <c r="I15" i="11"/>
  <c r="J15" i="11" s="1"/>
  <c r="K15" i="11"/>
  <c r="M15" i="11"/>
  <c r="I16" i="11"/>
  <c r="J16" i="11" s="1"/>
  <c r="K16" i="11"/>
  <c r="M16" i="11"/>
  <c r="G14" i="17" l="1"/>
  <c r="G10" i="17"/>
  <c r="G6" i="17"/>
  <c r="G13" i="17"/>
  <c r="G9" i="17"/>
  <c r="G5" i="17"/>
  <c r="G12" i="17"/>
  <c r="G8" i="17"/>
  <c r="G4" i="17"/>
  <c r="G15" i="17"/>
  <c r="G11" i="17"/>
  <c r="G7" i="17"/>
  <c r="C15" i="14"/>
  <c r="C16" i="14" s="1"/>
  <c r="E11" i="17"/>
  <c r="E6" i="17"/>
  <c r="F10" i="17"/>
  <c r="F5" i="17"/>
  <c r="E9" i="17"/>
  <c r="F15" i="17"/>
  <c r="E15" i="17"/>
  <c r="E13" i="17"/>
  <c r="F8" i="17"/>
  <c r="E7" i="17"/>
  <c r="E10" i="17"/>
  <c r="N13" i="19"/>
  <c r="N15" i="19" s="1"/>
  <c r="P16" i="19"/>
  <c r="I16" i="19"/>
  <c r="O13" i="19"/>
  <c r="O15" i="19" s="1"/>
  <c r="H13" i="19"/>
  <c r="H15" i="19" s="1"/>
  <c r="L13" i="19"/>
  <c r="L15" i="19" s="1"/>
  <c r="F4" i="17"/>
  <c r="C10" i="19"/>
  <c r="J13" i="19"/>
  <c r="J15" i="19" s="1"/>
  <c r="M13" i="19"/>
  <c r="M15" i="19" s="1"/>
  <c r="K16" i="19"/>
  <c r="P23" i="11"/>
  <c r="P22" i="11"/>
  <c r="P21" i="11"/>
  <c r="P26" i="11"/>
  <c r="P25" i="11"/>
  <c r="P24" i="11"/>
  <c r="P18" i="11"/>
  <c r="P19" i="11"/>
  <c r="P20" i="11"/>
  <c r="O14" i="14"/>
  <c r="P14" i="14"/>
  <c r="N14" i="14"/>
  <c r="L14" i="14"/>
  <c r="M14" i="14"/>
  <c r="J14" i="14"/>
  <c r="K14" i="14"/>
  <c r="H14" i="14"/>
  <c r="I14" i="14"/>
  <c r="G14" i="14"/>
  <c r="C10" i="14"/>
  <c r="N3" i="11"/>
  <c r="O3" i="11" s="1"/>
  <c r="P3" i="11" s="1"/>
  <c r="N17" i="11"/>
  <c r="N15" i="11"/>
  <c r="O15" i="11" s="1"/>
  <c r="P15" i="11" s="1"/>
  <c r="N16" i="11"/>
  <c r="N10" i="11"/>
  <c r="N8" i="11"/>
  <c r="O8" i="11" s="1"/>
  <c r="P8" i="11" s="1"/>
  <c r="N7" i="11"/>
  <c r="N6" i="11"/>
  <c r="N5" i="11"/>
  <c r="O5" i="11" s="1"/>
  <c r="P5" i="11" s="1"/>
  <c r="N4" i="11"/>
  <c r="N9" i="11"/>
  <c r="N11" i="11"/>
  <c r="N12" i="11"/>
  <c r="N13" i="11"/>
  <c r="N14" i="11"/>
  <c r="C11" i="14" l="1"/>
  <c r="C12" i="14" s="1"/>
  <c r="F9" i="17"/>
  <c r="F14" i="17"/>
  <c r="F7" i="17"/>
  <c r="F13" i="17"/>
  <c r="F12" i="17"/>
  <c r="F11" i="17"/>
  <c r="D4" i="17"/>
  <c r="D5" i="17"/>
  <c r="P13" i="14"/>
  <c r="P15" i="14" s="1"/>
  <c r="P16" i="14"/>
  <c r="O13" i="14"/>
  <c r="O15" i="14" s="1"/>
  <c r="O16" i="14"/>
  <c r="N13" i="14"/>
  <c r="N15" i="14" s="1"/>
  <c r="N16" i="14"/>
  <c r="M13" i="14"/>
  <c r="M15" i="14" s="1"/>
  <c r="M16" i="14"/>
  <c r="L13" i="14"/>
  <c r="L15" i="14" s="1"/>
  <c r="L16" i="14"/>
  <c r="K13" i="14"/>
  <c r="K15" i="14" s="1"/>
  <c r="K16" i="14"/>
  <c r="J13" i="14"/>
  <c r="J15" i="14" s="1"/>
  <c r="J16" i="14"/>
  <c r="I13" i="14"/>
  <c r="I15" i="14" s="1"/>
  <c r="I16" i="14"/>
  <c r="H13" i="14"/>
  <c r="H15" i="14" s="1"/>
  <c r="H16" i="14"/>
  <c r="G13" i="14"/>
  <c r="G15" i="14" s="1"/>
  <c r="G16" i="14"/>
  <c r="O17" i="11"/>
  <c r="P17" i="11" s="1"/>
  <c r="O6" i="11"/>
  <c r="P6" i="11" s="1"/>
  <c r="O16" i="11"/>
  <c r="P16" i="11" s="1"/>
  <c r="O10" i="11"/>
  <c r="P10" i="11" s="1"/>
  <c r="O7" i="11"/>
  <c r="P7" i="11" s="1"/>
  <c r="O4" i="11"/>
  <c r="P4" i="11" s="1"/>
  <c r="P30" i="11" s="1"/>
  <c r="P31" i="11" s="1"/>
  <c r="O13" i="11"/>
  <c r="P13" i="11" s="1"/>
  <c r="O12" i="11"/>
  <c r="P12" i="11" s="1"/>
  <c r="O11" i="11"/>
  <c r="P11" i="11" s="1"/>
  <c r="O14" i="11"/>
  <c r="P14" i="11" s="1"/>
  <c r="O9" i="11"/>
  <c r="P9" i="11" s="1"/>
  <c r="D8" i="17" l="1"/>
  <c r="D12" i="17"/>
  <c r="D10" i="17"/>
  <c r="D14" i="17"/>
  <c r="D7" i="17"/>
  <c r="D9" i="17"/>
  <c r="D11" i="17"/>
  <c r="D13" i="17"/>
  <c r="D15" i="17"/>
  <c r="C7" i="17"/>
  <c r="C11" i="17"/>
  <c r="C4" i="17"/>
  <c r="J4" i="17" s="1"/>
  <c r="K4" i="17" s="1"/>
  <c r="M4" i="17" s="1"/>
  <c r="C6" i="17"/>
  <c r="C10" i="17"/>
  <c r="C8" i="17"/>
  <c r="C12" i="17"/>
  <c r="C5" i="17"/>
  <c r="C15" i="17"/>
  <c r="C9" i="17"/>
  <c r="C13" i="17"/>
  <c r="C14" i="17"/>
  <c r="D6" i="17"/>
  <c r="J8" i="17" l="1"/>
  <c r="K8" i="17" s="1"/>
  <c r="J11" i="17"/>
  <c r="K11" i="17" s="1"/>
  <c r="J9" i="17"/>
  <c r="K9" i="17" s="1"/>
  <c r="J15" i="17"/>
  <c r="K15" i="17" s="1"/>
  <c r="J10" i="17"/>
  <c r="K10" i="17" s="1"/>
  <c r="J7" i="17"/>
  <c r="K7" i="17" s="1"/>
  <c r="M7" i="17" s="1"/>
  <c r="J14" i="17"/>
  <c r="K14" i="17" s="1"/>
  <c r="J13" i="17"/>
  <c r="K13" i="17" s="1"/>
  <c r="J12" i="17"/>
  <c r="K12" i="17" s="1"/>
  <c r="J5" i="17"/>
  <c r="K5" i="17" s="1"/>
  <c r="J6" i="17"/>
  <c r="K6" i="17" s="1"/>
  <c r="L4" i="17"/>
  <c r="M8" i="17"/>
  <c r="M6" i="17" l="1"/>
  <c r="M5" i="17"/>
  <c r="M9" i="17"/>
  <c r="L5" i="17" l="1"/>
  <c r="L6" i="17" s="1"/>
  <c r="L7" i="17" s="1"/>
  <c r="L8" i="17" s="1"/>
  <c r="L9" i="17" s="1"/>
  <c r="M10" i="17"/>
  <c r="L10" i="17" l="1"/>
  <c r="M11" i="17"/>
  <c r="L11" i="17" l="1"/>
  <c r="M12" i="17"/>
  <c r="L12" i="17" l="1"/>
  <c r="M13" i="17"/>
  <c r="L13" i="17" l="1"/>
  <c r="M14" i="17"/>
  <c r="L14" i="17" l="1"/>
  <c r="M15" i="17"/>
  <c r="L15" i="17" l="1"/>
</calcChain>
</file>

<file path=xl/sharedStrings.xml><?xml version="1.0" encoding="utf-8"?>
<sst xmlns="http://schemas.openxmlformats.org/spreadsheetml/2006/main" count="427" uniqueCount="225">
  <si>
    <t>RENDIMIENTO PLATAFORMA</t>
  </si>
  <si>
    <t>M2CROWD</t>
  </si>
  <si>
    <t>CAPITAL INVERTIDO</t>
  </si>
  <si>
    <t>PROYECTO</t>
  </si>
  <si>
    <t>PM2</t>
  </si>
  <si>
    <t>PLAZO DEL PROYECTO</t>
  </si>
  <si>
    <t>FECHA SPEI</t>
  </si>
  <si>
    <t>MESES REALES INVERTIDOS</t>
  </si>
  <si>
    <t>Av. Coyoacán PH3</t>
  </si>
  <si>
    <t>BRIQ</t>
  </si>
  <si>
    <t>INVERSPOT</t>
  </si>
  <si>
    <t>PLATFORM</t>
  </si>
  <si>
    <t>ANNUAL RATE</t>
  </si>
  <si>
    <t>IMPUESTO ISR</t>
  </si>
  <si>
    <t>COMISIÓN PLATAFORMA</t>
  </si>
  <si>
    <t>NET PERFORMANCE</t>
  </si>
  <si>
    <t>ANNUAL REAL RATE</t>
  </si>
  <si>
    <t>PERFOR. FIDEICOMISO</t>
  </si>
  <si>
    <t>FECHA ENTREGA DEVELOPER</t>
  </si>
  <si>
    <t>Av. Ricarte</t>
  </si>
  <si>
    <t>Guanajuato</t>
  </si>
  <si>
    <t>Illinois</t>
  </si>
  <si>
    <t>Anáhuac</t>
  </si>
  <si>
    <t>Oficinas Rev.</t>
  </si>
  <si>
    <t>Popocatepetl</t>
  </si>
  <si>
    <t>Vitta Acacias</t>
  </si>
  <si>
    <t>Juriquilla</t>
  </si>
  <si>
    <t>Juventino</t>
  </si>
  <si>
    <t>Vitta Cuahutémoc</t>
  </si>
  <si>
    <t>Av. Bosques 61</t>
  </si>
  <si>
    <t>Popocatepetl Prem</t>
  </si>
  <si>
    <t>Ancares Res</t>
  </si>
  <si>
    <t>WEIGHTED AVERAGE RETURN</t>
  </si>
  <si>
    <t>WEIGHTED AVERAGE</t>
  </si>
  <si>
    <t>FECHA FIN DEL PROYECTO</t>
  </si>
  <si>
    <t>SALDO INICIO MES</t>
  </si>
  <si>
    <t>SALDO FIN MES</t>
  </si>
  <si>
    <t>SALDO PROMEDIO</t>
  </si>
  <si>
    <t>CARTERA VENCIDA</t>
  </si>
  <si>
    <t>VALOR CUENTA HOY</t>
  </si>
  <si>
    <t>DÍAS INVIRTIENDO</t>
  </si>
  <si>
    <t>FECHA ACTUAL</t>
  </si>
  <si>
    <t>INTERCAMBIO</t>
  </si>
  <si>
    <t>ABRIL</t>
  </si>
  <si>
    <t>MAYO</t>
  </si>
  <si>
    <t>INTERCAMBIO DE PRÉSTAMOS</t>
  </si>
  <si>
    <t>JUNIO</t>
  </si>
  <si>
    <t>JULIO</t>
  </si>
  <si>
    <t>AGOSTO</t>
  </si>
  <si>
    <t>SEPTIEMBRE</t>
  </si>
  <si>
    <t>OCTUBRE</t>
  </si>
  <si>
    <t>NOVIEMBRE</t>
  </si>
  <si>
    <t>DICIEMBRE</t>
  </si>
  <si>
    <t>FECHA INICIO INVERSIÓN</t>
  </si>
  <si>
    <t>RENDIMIENTO LIQUIDABLE</t>
  </si>
  <si>
    <t xml:space="preserve">Algunos de los enlaces de afiliados también tienen una recompensa para ti, indicaré cuáles. </t>
  </si>
  <si>
    <t>Afluenta</t>
  </si>
  <si>
    <t>Doopla</t>
  </si>
  <si>
    <t>Yotepresto</t>
  </si>
  <si>
    <t>Prestadero</t>
  </si>
  <si>
    <t>M2crowd</t>
  </si>
  <si>
    <t>Inverspot</t>
  </si>
  <si>
    <t>Briq</t>
  </si>
  <si>
    <t>Expansive</t>
  </si>
  <si>
    <t>PlayBusiness</t>
  </si>
  <si>
    <t>RENTA FIJA</t>
  </si>
  <si>
    <t>Monific</t>
  </si>
  <si>
    <t>YoTePresto</t>
  </si>
  <si>
    <t>o usar código:  &lt;&lt; FF979  &gt;&gt; (recompensa de $100 al registrarte)</t>
  </si>
  <si>
    <t>SuperTasas</t>
  </si>
  <si>
    <t>(Recompensa, te abonarán la cuota por adhesión al fideicomiso de 100+ IVA).</t>
  </si>
  <si>
    <t xml:space="preserve">  (Recompensa de $100 pesos al invertir mínimo $100 pesos).</t>
  </si>
  <si>
    <t>o usar código:  &lt;&lt; 2bkzzh &gt;&gt;  (recompensa de $250 al invertir $2,500).</t>
  </si>
  <si>
    <t>(Tarjeta de regalo de $500 si aperturas tu cuenta con $20,000).</t>
  </si>
  <si>
    <t>INVERTIR EN COWDFUNDING INMOBILIARIO</t>
  </si>
  <si>
    <t>INVERTIR EN COWDLEANDING O PRÉSTAMOS P2P</t>
  </si>
  <si>
    <t>INVERTIR EN RENTA FIJA</t>
  </si>
  <si>
    <t>INVERTIR EN PÁNELES SOLARES</t>
  </si>
  <si>
    <t>Red girasol</t>
  </si>
  <si>
    <t>(recompensa de 2% sobre el total de tu inversión en el primer mes)</t>
  </si>
  <si>
    <t>INVERTIR EN  BOLSA DE VALORES Y CRIPTOMONEDAS</t>
  </si>
  <si>
    <t>INVERTIR EN FRANQUICIAS Y STARTUPS</t>
  </si>
  <si>
    <t>GBMhomebroker</t>
  </si>
  <si>
    <t>Bitso</t>
  </si>
  <si>
    <t>Binance</t>
  </si>
  <si>
    <t>(para comprar criptomonedas que no están listadas en Bitso)</t>
  </si>
  <si>
    <t>(para comprar criptomonedas desde México)</t>
  </si>
  <si>
    <t>Recuerda que el hecho de invertir tu dinero en un mismo sector equivale a una falsa diversificación. La información que te comparto en mi blog debe ayudarte a tomar la mejor decision de inversion, no significa que debas invertir en todas las plataformas.</t>
  </si>
  <si>
    <t>Si prefieres la información en formato de  video puedes suscribirte y buscar la inversión de tu interés en mi canal de YouTube.</t>
  </si>
  <si>
    <t>Blog:</t>
  </si>
  <si>
    <t>Youtube My primer millón</t>
  </si>
  <si>
    <t>Canal Youtube:</t>
  </si>
  <si>
    <t>https://myprimermillon.com/</t>
  </si>
  <si>
    <r>
      <t xml:space="preserve">En esta página te comparto mis enlaces de afiliados, si quieres apoyarme con una pequeña comisión que me pagará la plataforma en la que te registres, puedes utilizarlos </t>
    </r>
    <r>
      <rPr>
        <b/>
        <sz val="12"/>
        <color theme="1"/>
        <rFont val="Calibri"/>
        <family val="2"/>
        <scheme val="minor"/>
      </rPr>
      <t>¡Muchísimas gracias!</t>
    </r>
  </si>
  <si>
    <t>¡Éxito en tus inversiones!</t>
  </si>
  <si>
    <t>código: &lt;&lt; CLO-308948 &gt;&gt; (recompensa de $200 al invertir $10,000).</t>
  </si>
  <si>
    <t>NOMENCLATURA</t>
  </si>
  <si>
    <t>Debes de llenar estas celdas con los datos de tu cuenta.</t>
  </si>
  <si>
    <t>Los datos de estas celdas se autogeneran (no modificar).</t>
  </si>
  <si>
    <t>Visita mi blog:</t>
  </si>
  <si>
    <t>Indica salida de datos.</t>
  </si>
  <si>
    <t>Indica ingresar datos.</t>
  </si>
  <si>
    <t>Indica salida de resultados.</t>
  </si>
  <si>
    <t>DATOS DE LA CUENTA</t>
  </si>
  <si>
    <t xml:space="preserve">RENTABILIDAD MENSUAL C/IVA </t>
  </si>
  <si>
    <t xml:space="preserve">RENTABILIDAD ANUAL C/IVA </t>
  </si>
  <si>
    <t>RENTABILIDAD MENSUAL C/IVA</t>
  </si>
  <si>
    <t>RENTABILIDAD ANUAL C/IVA</t>
  </si>
  <si>
    <t>RENTABILIDAD MENSUAL S/IVA</t>
  </si>
  <si>
    <t>RENTABILIDAD ANUAL S/IVA</t>
  </si>
  <si>
    <t xml:space="preserve">RENTABILIDAD ANUAL S/IVA </t>
  </si>
  <si>
    <t>Kubo Financiero</t>
  </si>
  <si>
    <t>Monto Invertido</t>
  </si>
  <si>
    <t>Tasa Anual</t>
  </si>
  <si>
    <t>Plataforma</t>
  </si>
  <si>
    <t>Rendimiento c/ISR</t>
  </si>
  <si>
    <t>Plazo de la inversión (días)</t>
  </si>
  <si>
    <t>Rendimiento mensual c/ISR</t>
  </si>
  <si>
    <t xml:space="preserve"> WEIGHTED AVERAGE RETURN (month)</t>
  </si>
  <si>
    <t>CETES</t>
  </si>
  <si>
    <t>Otra</t>
  </si>
  <si>
    <t>(Si te unes a nuestro grupo de inversión podrás invertir con una sobretasa).</t>
  </si>
  <si>
    <t>BOLSA DE VALORES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</si>
  <si>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</si>
  <si>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</si>
  <si>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</si>
  <si>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</si>
  <si>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</si>
  <si>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</si>
  <si>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</si>
  <si>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</si>
  <si>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</si>
  <si>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</si>
  <si>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</si>
  <si>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</si>
  <si>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AFLUENTA S/IVA</t>
  </si>
  <si>
    <t>YOTEPRESTO S/IVA</t>
  </si>
  <si>
    <t>DOOPLA S/IVA</t>
  </si>
  <si>
    <t xml:space="preserve">RENTABILIDAD MENSUAL S/IVA </t>
  </si>
  <si>
    <t>CROWDFUNDING INMOBILIARIO</t>
  </si>
  <si>
    <t>RENDIMIENTO MENSUAL</t>
  </si>
  <si>
    <t>RENDIMIENTO PONDERADO</t>
  </si>
  <si>
    <t>RENDIMIENTO ACUMULADO</t>
  </si>
  <si>
    <t>MONTO INVERTIDO</t>
  </si>
  <si>
    <t>1Q</t>
  </si>
  <si>
    <t>GBM</t>
  </si>
  <si>
    <t>Rendimiento</t>
  </si>
  <si>
    <t>2Q</t>
  </si>
  <si>
    <t>3Q</t>
  </si>
  <si>
    <t>4Q</t>
  </si>
  <si>
    <t>RENDIMENTO MENSUAL</t>
  </si>
  <si>
    <t>Broker</t>
  </si>
  <si>
    <t>RENDIMIENTO POR INSTRUMENTO</t>
  </si>
  <si>
    <t>REDIMIENTO/MES</t>
  </si>
  <si>
    <t>OTRAS</t>
  </si>
  <si>
    <t>MES / CONCEPTO</t>
  </si>
  <si>
    <t>SEMANA 1</t>
  </si>
  <si>
    <t>SEMANA 2</t>
  </si>
  <si>
    <t>SEMANA 3</t>
  </si>
  <si>
    <t>SEMANA 4</t>
  </si>
  <si>
    <t>ABONO (+)   RETIRO (-)</t>
  </si>
  <si>
    <t>INVERSIÓN O PLATAFORMA</t>
  </si>
  <si>
    <t>RENDIMIENTO ANUAL</t>
  </si>
  <si>
    <t>Play Business</t>
  </si>
  <si>
    <t>100 ladrillos</t>
  </si>
  <si>
    <t>Cumplo</t>
  </si>
  <si>
    <t>Lendera</t>
  </si>
  <si>
    <t>RENDIMIENTO PONDERADO MENSUAL</t>
  </si>
  <si>
    <t>PROYECCIÓN ANUAL</t>
  </si>
  <si>
    <t>Inversión</t>
  </si>
  <si>
    <t xml:space="preserve"> Inmobiliario</t>
  </si>
  <si>
    <t>Renta Fija</t>
  </si>
  <si>
    <t>Bolsa de valores</t>
  </si>
  <si>
    <t>Monto invertido</t>
  </si>
  <si>
    <t>% Portafolio</t>
  </si>
  <si>
    <t>Otra 1</t>
  </si>
  <si>
    <t>Otra 2</t>
  </si>
  <si>
    <t>Otra 3</t>
  </si>
  <si>
    <t>TOTAL INVERTIDO</t>
  </si>
  <si>
    <t>¿Cuándo llegaré?</t>
  </si>
  <si>
    <t>Depósitos mensuales (cuánto puedes invertir mes con mes):</t>
  </si>
  <si>
    <t>Rendimiento anual conseguido (depende del inversionista):</t>
  </si>
  <si>
    <t>Escribe aquí cuánto necesitas para tu meta financiera:</t>
  </si>
  <si>
    <t>SIMBOLOGÍA:</t>
  </si>
  <si>
    <t>INDICA INGRESAR DATOS</t>
  </si>
  <si>
    <t>1 año</t>
  </si>
  <si>
    <t>2 años</t>
  </si>
  <si>
    <t>INDICA DEVOLUCIÓN DE DATOS</t>
  </si>
  <si>
    <t>Rendimiento mensual al final del 2020</t>
  </si>
  <si>
    <t>Valor al final del 2021</t>
  </si>
  <si>
    <t>3 años</t>
  </si>
  <si>
    <t>Rendimiento mensual al final del 2021</t>
  </si>
  <si>
    <t>Valor al final del 2022</t>
  </si>
  <si>
    <t>4 años</t>
  </si>
  <si>
    <t>Rendimiento mensual al final del 2022</t>
  </si>
  <si>
    <t>Valor al final del 2023</t>
  </si>
  <si>
    <t>5 años</t>
  </si>
  <si>
    <t>Rendimiento mensual al final del 2023</t>
  </si>
  <si>
    <t>Valor al final del 2024</t>
  </si>
  <si>
    <t>6 años</t>
  </si>
  <si>
    <t>Rendimiento mensual al final del 2024</t>
  </si>
  <si>
    <t>Valor al final del 2025</t>
  </si>
  <si>
    <t>7 años</t>
  </si>
  <si>
    <t>Rendimiento mensual al final del 2025</t>
  </si>
  <si>
    <t>https://www.facebook.com/myprimermillon/</t>
  </si>
  <si>
    <t>Valor al final del 2026</t>
  </si>
  <si>
    <t>8 años</t>
  </si>
  <si>
    <t>Rendimiento mensual al final del 2026</t>
  </si>
  <si>
    <t>Valor al final del 2027</t>
  </si>
  <si>
    <t>9 años</t>
  </si>
  <si>
    <t>Rendimiento mensual al final del 2027</t>
  </si>
  <si>
    <t>Valor al final del 2028</t>
  </si>
  <si>
    <t>10 años</t>
  </si>
  <si>
    <t>Rendimiento mensual al final del 2028</t>
  </si>
  <si>
    <t xml:space="preserve">Depositos </t>
  </si>
  <si>
    <t>Valor de la cuenta</t>
  </si>
  <si>
    <t>Valor portafolio</t>
  </si>
  <si>
    <t>Valor al final 2020</t>
  </si>
  <si>
    <t>Valor al final del 2029</t>
  </si>
  <si>
    <t>Rendimiento mensual al final del 2029</t>
  </si>
  <si>
    <t>En que año lo conseguirías (dato autogenerado, no modificar)</t>
  </si>
  <si>
    <t>Visita mi blog dónde encontrarás artículos sobre diferentes alternativs de inversión:</t>
  </si>
  <si>
    <t>Puedes ayudarme suscribiéndote al canal de Youtube:</t>
  </si>
  <si>
    <t>Facebook:</t>
  </si>
  <si>
    <t>Youtube: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</si>
</sst>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0.0"/>
    <numFmt numFmtId="167" formatCode="&quot;$&quot;#,##0.00"/>
    <numFmt numFmtId="168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3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</fills>
  <borders count="16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rgb="FFFF0000"/>
      </left>
      <right style="dotted">
        <color rgb="FFFF0000"/>
      </right>
      <top style="mediumDashed">
        <color rgb="FFFF0000"/>
      </top>
      <bottom style="dotted">
        <color rgb="FFFF0000"/>
      </bottom>
      <diagonal/>
    </border>
    <border>
      <left style="mediumDash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mediumDashed">
        <color rgb="FFFF0000"/>
      </right>
      <top style="dotted">
        <color rgb="FFFF0000"/>
      </top>
      <bottom style="dotted">
        <color rgb="FFFF0000"/>
      </bottom>
      <diagonal/>
    </border>
    <border>
      <left style="mediumDashed">
        <color rgb="FFFF0000"/>
      </left>
      <right style="dotted">
        <color rgb="FFFF0000"/>
      </right>
      <top style="dotted">
        <color rgb="FFFF0000"/>
      </top>
      <bottom style="mediumDashed">
        <color rgb="FFFF0000"/>
      </bottom>
      <diagonal/>
    </border>
    <border>
      <left style="mediumDashed">
        <color rgb="FF002060"/>
      </left>
      <right style="dotted">
        <color rgb="FF002060"/>
      </right>
      <top style="mediumDashed">
        <color rgb="FF002060"/>
      </top>
      <bottom style="mediumDashed">
        <color rgb="FF002060"/>
      </bottom>
      <diagonal/>
    </border>
    <border>
      <left style="dotted">
        <color rgb="FF002060"/>
      </left>
      <right style="mediumDashed">
        <color rgb="FF002060"/>
      </right>
      <top style="mediumDashed">
        <color rgb="FF002060"/>
      </top>
      <bottom style="mediumDashed">
        <color rgb="FF002060"/>
      </bottom>
      <diagonal/>
    </border>
    <border>
      <left/>
      <right style="mediumDashed">
        <color rgb="FF00B050"/>
      </right>
      <top/>
      <bottom/>
      <diagonal/>
    </border>
    <border>
      <left style="mediumDashed">
        <color rgb="FFFF0000"/>
      </left>
      <right style="dotted">
        <color rgb="FFFF0000"/>
      </right>
      <top/>
      <bottom style="dotted">
        <color rgb="FFFF0000"/>
      </bottom>
      <diagonal/>
    </border>
    <border>
      <left style="dotted">
        <color rgb="FFFF0000"/>
      </left>
      <right style="mediumDashed">
        <color rgb="FFFF0000"/>
      </right>
      <top/>
      <bottom style="dotted">
        <color rgb="FFFF0000"/>
      </bottom>
      <diagonal/>
    </border>
    <border>
      <left style="mediumDashed">
        <color rgb="FF00B050"/>
      </left>
      <right/>
      <top style="mediumDashed">
        <color rgb="FF00B050"/>
      </top>
      <bottom/>
      <diagonal/>
    </border>
    <border>
      <left/>
      <right style="mediumDashed">
        <color rgb="FF00B050"/>
      </right>
      <top style="mediumDashed">
        <color rgb="FF00B050"/>
      </top>
      <bottom/>
      <diagonal/>
    </border>
    <border>
      <left style="mediumDashed">
        <color rgb="FF00B050"/>
      </left>
      <right style="dotted">
        <color rgb="FF00B050"/>
      </right>
      <top style="mediumDashed">
        <color rgb="FF00B050"/>
      </top>
      <bottom style="dotted">
        <color rgb="FF00B050"/>
      </bottom>
      <diagonal/>
    </border>
    <border>
      <left style="mediumDash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mediumDashed">
        <color rgb="FF00B050"/>
      </right>
      <top style="dotted">
        <color rgb="FF00B050"/>
      </top>
      <bottom style="dotted">
        <color rgb="FF00B050"/>
      </bottom>
      <diagonal/>
    </border>
    <border>
      <left style="mediumDashed">
        <color rgb="FF00B050"/>
      </left>
      <right style="dotted">
        <color rgb="FF00B050"/>
      </right>
      <top style="dotted">
        <color rgb="FF00B050"/>
      </top>
      <bottom style="mediumDashed">
        <color rgb="FF00B050"/>
      </bottom>
      <diagonal/>
    </border>
    <border>
      <left style="dotted">
        <color rgb="FF00B050"/>
      </left>
      <right style="mediumDashed">
        <color rgb="FF00B050"/>
      </right>
      <top style="dotted">
        <color rgb="FF00B050"/>
      </top>
      <bottom style="mediumDashed">
        <color rgb="FF00B050"/>
      </bottom>
      <diagonal/>
    </border>
    <border>
      <left style="mediumDashed">
        <color rgb="FF00B050"/>
      </left>
      <right style="dotted">
        <color theme="9"/>
      </right>
      <top style="mediumDashed">
        <color rgb="FF00B050"/>
      </top>
      <bottom style="dotted">
        <color rgb="FF00B050"/>
      </bottom>
      <diagonal/>
    </border>
    <border>
      <left style="dotted">
        <color theme="9"/>
      </left>
      <right style="mediumDashed">
        <color rgb="FF00B050"/>
      </right>
      <top style="mediumDashed">
        <color rgb="FF00B050"/>
      </top>
      <bottom style="dotted">
        <color rgb="FF00B050"/>
      </bottom>
      <diagonal/>
    </border>
    <border>
      <left style="mediumDashed">
        <color rgb="FF00B050"/>
      </left>
      <right style="dotted">
        <color theme="9"/>
      </right>
      <top style="dotted">
        <color rgb="FF00B050"/>
      </top>
      <bottom style="dotted">
        <color rgb="FF00B050"/>
      </bottom>
      <diagonal/>
    </border>
    <border>
      <left style="dotted">
        <color theme="9"/>
      </left>
      <right style="mediumDashed">
        <color rgb="FF00B050"/>
      </right>
      <top style="dotted">
        <color rgb="FF00B050"/>
      </top>
      <bottom style="dotted">
        <color rgb="FF00B050"/>
      </bottom>
      <diagonal/>
    </border>
    <border>
      <left style="mediumDashed">
        <color rgb="FF00B050"/>
      </left>
      <right style="dotted">
        <color theme="9"/>
      </right>
      <top style="dotted">
        <color rgb="FF00B050"/>
      </top>
      <bottom style="mediumDashed">
        <color rgb="FF00B050"/>
      </bottom>
      <diagonal/>
    </border>
    <border>
      <left style="dotted">
        <color theme="9"/>
      </left>
      <right style="mediumDashed">
        <color rgb="FF00B050"/>
      </right>
      <top style="dotted">
        <color rgb="FF00B050"/>
      </top>
      <bottom style="mediumDashed">
        <color rgb="FF00B050"/>
      </bottom>
      <diagonal/>
    </border>
    <border>
      <left style="mediumDashed">
        <color rgb="FFFF0000"/>
      </left>
      <right style="dotted">
        <color rgb="FFFF0000"/>
      </right>
      <top style="mediumDashed">
        <color rgb="FFFF0000"/>
      </top>
      <bottom style="mediumDashed">
        <color rgb="FFFF0000"/>
      </bottom>
      <diagonal/>
    </border>
    <border>
      <left style="dott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002060"/>
      </left>
      <right style="dotted">
        <color rgb="FF002060"/>
      </right>
      <top style="mediumDashed">
        <color rgb="FF002060"/>
      </top>
      <bottom style="dotted">
        <color rgb="FF002060"/>
      </bottom>
      <diagonal/>
    </border>
    <border>
      <left style="dotted">
        <color rgb="FF002060"/>
      </left>
      <right style="mediumDashed">
        <color rgb="FF002060"/>
      </right>
      <top style="mediumDashed">
        <color rgb="FF002060"/>
      </top>
      <bottom style="dotted">
        <color rgb="FF002060"/>
      </bottom>
      <diagonal/>
    </border>
    <border>
      <left style="mediumDashed">
        <color rgb="FF002060"/>
      </left>
      <right style="dotted">
        <color rgb="FF002060"/>
      </right>
      <top style="dotted">
        <color rgb="FF002060"/>
      </top>
      <bottom style="mediumDashed">
        <color rgb="FF002060"/>
      </bottom>
      <diagonal/>
    </border>
    <border>
      <left style="dotted">
        <color rgb="FF002060"/>
      </left>
      <right style="mediumDashed">
        <color rgb="FF002060"/>
      </right>
      <top style="dotted">
        <color rgb="FF002060"/>
      </top>
      <bottom style="mediumDashed">
        <color rgb="FF002060"/>
      </bottom>
      <diagonal/>
    </border>
    <border>
      <left style="mediumDashed">
        <color theme="9"/>
      </left>
      <right style="dotted">
        <color theme="9"/>
      </right>
      <top/>
      <bottom/>
      <diagonal/>
    </border>
    <border>
      <left style="dotted">
        <color theme="9"/>
      </left>
      <right style="mediumDashed">
        <color theme="9"/>
      </right>
      <top/>
      <bottom/>
      <diagonal/>
    </border>
    <border>
      <left style="dotted">
        <color rgb="FF00B050"/>
      </left>
      <right style="dotted">
        <color rgb="FF00B050"/>
      </right>
      <top style="mediumDash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mediumDashed">
        <color rgb="FF00B050"/>
      </bottom>
      <diagonal/>
    </border>
    <border>
      <left style="mediumDashed">
        <color rgb="FF00B050"/>
      </left>
      <right style="dotted">
        <color rgb="FF00B050"/>
      </right>
      <top/>
      <bottom style="dotted">
        <color rgb="FF00B050"/>
      </bottom>
      <diagonal/>
    </border>
    <border>
      <left style="dotted">
        <color rgb="FF00B050"/>
      </left>
      <right style="mediumDashed">
        <color rgb="FF00B050"/>
      </right>
      <top/>
      <bottom style="dotted">
        <color rgb="FF00B050"/>
      </bottom>
      <diagonal/>
    </border>
    <border>
      <left style="mediumDashed">
        <color rgb="FF00B050"/>
      </left>
      <right style="dotted">
        <color rgb="FF00B050"/>
      </right>
      <top style="mediumDashed">
        <color rgb="FF00B050"/>
      </top>
      <bottom style="mediumDashed">
        <color rgb="FF00B050"/>
      </bottom>
      <diagonal/>
    </border>
    <border>
      <left style="dotted">
        <color rgb="FF00B050"/>
      </left>
      <right style="dotted">
        <color rgb="FF00B050"/>
      </right>
      <top style="mediumDashed">
        <color rgb="FF00B050"/>
      </top>
      <bottom style="mediumDashed">
        <color rgb="FF00B050"/>
      </bottom>
      <diagonal/>
    </border>
    <border>
      <left style="dotted">
        <color rgb="FF00B050"/>
      </left>
      <right/>
      <top style="mediumDashed">
        <color rgb="FF00B050"/>
      </top>
      <bottom style="mediumDashed">
        <color rgb="FF00B050"/>
      </bottom>
      <diagonal/>
    </border>
    <border>
      <left style="dotted">
        <color rgb="FF00B050"/>
      </left>
      <right/>
      <top style="mediumDashed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mediumDashed">
        <color rgb="FF00B050"/>
      </bottom>
      <diagonal/>
    </border>
    <border>
      <left style="dotted">
        <color rgb="FFFF0000"/>
      </left>
      <right style="dotted">
        <color rgb="FFFF0000"/>
      </right>
      <top style="mediumDash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mediumDashed">
        <color rgb="FFFF0000"/>
      </bottom>
      <diagonal/>
    </border>
    <border>
      <left style="dotted">
        <color rgb="FFFF0000"/>
      </left>
      <right/>
      <top style="mediumDashed">
        <color rgb="FFFF0000"/>
      </top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mediumDashed">
        <color rgb="FFFF0000"/>
      </bottom>
      <diagonal/>
    </border>
    <border>
      <left style="dotted">
        <color rgb="FF002060"/>
      </left>
      <right style="dotted">
        <color rgb="FF002060"/>
      </right>
      <top style="mediumDashed">
        <color rgb="FF002060"/>
      </top>
      <bottom style="dotted">
        <color rgb="FF002060"/>
      </bottom>
      <diagonal/>
    </border>
    <border>
      <left style="mediumDash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mediumDash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mediumDashed">
        <color rgb="FF002060"/>
      </bottom>
      <diagonal/>
    </border>
    <border>
      <left style="mediumDashed">
        <color rgb="FF00B050"/>
      </left>
      <right style="dotted">
        <color rgb="FF00B050"/>
      </right>
      <top style="dotted">
        <color rgb="FF00B050"/>
      </top>
      <bottom/>
      <diagonal/>
    </border>
    <border>
      <left style="dotted">
        <color rgb="FF00B050"/>
      </left>
      <right style="mediumDashed">
        <color rgb="FF00B050"/>
      </right>
      <top style="dotted">
        <color rgb="FF00B050"/>
      </top>
      <bottom/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 style="mediumDashed">
        <color rgb="FF00B050"/>
      </bottom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/>
      <diagonal/>
    </border>
    <border>
      <left style="mediumDashed">
        <color rgb="FF00B050"/>
      </left>
      <right style="mediumDashed">
        <color rgb="FF00B050"/>
      </right>
      <top/>
      <bottom style="mediumDashed">
        <color rgb="FF00B05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 style="mediumDashed">
        <color rgb="FFFF0000"/>
      </right>
      <top/>
      <bottom style="mediumDashed">
        <color rgb="FFFF0000"/>
      </bottom>
      <diagonal/>
    </border>
    <border>
      <left style="mediumDashed">
        <color rgb="FF002060"/>
      </left>
      <right style="mediumDashed">
        <color rgb="FF002060"/>
      </right>
      <top style="mediumDashed">
        <color rgb="FF002060"/>
      </top>
      <bottom style="mediumDashed">
        <color rgb="FF002060"/>
      </bottom>
      <diagonal/>
    </border>
    <border>
      <left style="mediumDashed">
        <color rgb="FF002060"/>
      </left>
      <right style="mediumDashed">
        <color rgb="FF002060"/>
      </right>
      <top style="mediumDashed">
        <color rgb="FF002060"/>
      </top>
      <bottom/>
      <diagonal/>
    </border>
    <border>
      <left style="mediumDashed">
        <color rgb="FF002060"/>
      </left>
      <right style="mediumDashed">
        <color rgb="FF002060"/>
      </right>
      <top/>
      <bottom style="mediumDashed">
        <color rgb="FF002060"/>
      </bottom>
      <diagonal/>
    </border>
    <border>
      <left style="dotted">
        <color rgb="FF00B050"/>
      </left>
      <right style="mediumDashed">
        <color rgb="FF00B050"/>
      </right>
      <top style="mediumDash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/>
      <bottom style="dotted">
        <color rgb="FF00B050"/>
      </bottom>
      <diagonal/>
    </border>
    <border>
      <left style="dotted">
        <color rgb="FF00B050"/>
      </left>
      <right style="mediumDashed">
        <color rgb="FF00B050"/>
      </right>
      <top style="mediumDashed">
        <color rgb="FF00B050"/>
      </top>
      <bottom style="mediumDashed">
        <color rgb="FF00B050"/>
      </bottom>
      <diagonal/>
    </border>
    <border>
      <left style="mediumDash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mediumDashed">
        <color rgb="FF002060"/>
      </right>
      <top/>
      <bottom style="dotted">
        <color rgb="FF002060"/>
      </bottom>
      <diagonal/>
    </border>
    <border>
      <left style="mediumDashed">
        <color rgb="FF00B050"/>
      </left>
      <right style="dotted">
        <color rgb="FF00B050"/>
      </right>
      <top style="mediumDashed">
        <color rgb="FF00B050"/>
      </top>
      <bottom/>
      <diagonal/>
    </border>
    <border>
      <left style="dotted">
        <color rgb="FF00B050"/>
      </left>
      <right style="dotted">
        <color rgb="FF00B050"/>
      </right>
      <top style="mediumDashed">
        <color rgb="FF00B050"/>
      </top>
      <bottom/>
      <diagonal/>
    </border>
    <border>
      <left style="dotted">
        <color rgb="FF00B050"/>
      </left>
      <right/>
      <top style="mediumDashed">
        <color rgb="FF00B050"/>
      </top>
      <bottom/>
      <diagonal/>
    </border>
    <border>
      <left style="mediumDashed">
        <color rgb="FF0070C0"/>
      </left>
      <right style="dotted">
        <color rgb="FF0070C0"/>
      </right>
      <top style="mediumDash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mediumDashed">
        <color rgb="FF0070C0"/>
      </top>
      <bottom style="dotted">
        <color rgb="FF0070C0"/>
      </bottom>
      <diagonal/>
    </border>
    <border>
      <left style="dotted">
        <color rgb="FF0070C0"/>
      </left>
      <right style="mediumDashed">
        <color rgb="FF0070C0"/>
      </right>
      <top style="mediumDashed">
        <color rgb="FF0070C0"/>
      </top>
      <bottom style="dotted">
        <color rgb="FF0070C0"/>
      </bottom>
      <diagonal/>
    </border>
    <border>
      <left style="mediumDash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mediumDashed">
        <color rgb="FF0070C0"/>
      </right>
      <top style="dotted">
        <color rgb="FF0070C0"/>
      </top>
      <bottom style="dotted">
        <color rgb="FF0070C0"/>
      </bottom>
      <diagonal/>
    </border>
    <border>
      <left style="mediumDashed">
        <color rgb="FF0070C0"/>
      </left>
      <right style="dotted">
        <color rgb="FF0070C0"/>
      </right>
      <top style="dotted">
        <color rgb="FF0070C0"/>
      </top>
      <bottom style="mediumDash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mediumDashed">
        <color rgb="FF0070C0"/>
      </bottom>
      <diagonal/>
    </border>
    <border>
      <left style="dotted">
        <color rgb="FF0070C0"/>
      </left>
      <right style="mediumDashed">
        <color rgb="FF0070C0"/>
      </right>
      <top style="dotted">
        <color rgb="FF0070C0"/>
      </top>
      <bottom style="mediumDashed">
        <color rgb="FF0070C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/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dotted">
        <color rgb="FFFF0000"/>
      </bottom>
      <diagonal/>
    </border>
    <border>
      <left style="mediumDashed">
        <color rgb="FFFF0000"/>
      </left>
      <right style="mediumDashed">
        <color rgb="FFFF0000"/>
      </right>
      <top style="dotted">
        <color rgb="FFFF0000"/>
      </top>
      <bottom style="dotted">
        <color rgb="FFFF0000"/>
      </bottom>
      <diagonal/>
    </border>
    <border>
      <left style="mediumDashed">
        <color rgb="FFFF0000"/>
      </left>
      <right style="mediumDashed">
        <color rgb="FFFF0000"/>
      </right>
      <top style="dotted">
        <color rgb="FFFF0000"/>
      </top>
      <bottom style="mediumDashed">
        <color rgb="FFFF0000"/>
      </bottom>
      <diagonal/>
    </border>
    <border>
      <left style="mediumDashed">
        <color rgb="FFFF0000"/>
      </left>
      <right style="dotted">
        <color rgb="FF002060"/>
      </right>
      <top style="mediumDashed">
        <color rgb="FF002060"/>
      </top>
      <bottom style="dotted">
        <color rgb="FF002060"/>
      </bottom>
      <diagonal/>
    </border>
    <border>
      <left style="mediumDashed">
        <color rgb="FFFF000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mediumDashed">
        <color rgb="FFFF0000"/>
      </left>
      <right style="dotted">
        <color rgb="FF002060"/>
      </right>
      <top style="dotted">
        <color rgb="FF002060"/>
      </top>
      <bottom style="mediumDashed">
        <color rgb="FF002060"/>
      </bottom>
      <diagonal/>
    </border>
    <border>
      <left style="dotted">
        <color rgb="FF002060"/>
      </left>
      <right style="dotted">
        <color rgb="FF002060"/>
      </right>
      <top style="mediumDashed">
        <color rgb="FF002060"/>
      </top>
      <bottom style="mediumDashed">
        <color rgb="FF002060"/>
      </bottom>
      <diagonal/>
    </border>
    <border>
      <left style="dotted">
        <color rgb="FF002060"/>
      </left>
      <right/>
      <top style="mediumDash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mediumDashed">
        <color rgb="FF002060"/>
      </bottom>
      <diagonal/>
    </border>
    <border>
      <left style="dotted">
        <color rgb="FF00B050"/>
      </left>
      <right style="mediumDashed">
        <color rgb="FF00B050"/>
      </right>
      <top style="mediumDashed">
        <color rgb="FF00B050"/>
      </top>
      <bottom/>
      <diagonal/>
    </border>
    <border>
      <left/>
      <right style="mediumDashed">
        <color rgb="FF002060"/>
      </right>
      <top style="mediumDashed">
        <color rgb="FF002060"/>
      </top>
      <bottom style="mediumDashed">
        <color rgb="FF002060"/>
      </bottom>
      <diagonal/>
    </border>
    <border>
      <left style="dotted">
        <color rgb="FF00B050"/>
      </left>
      <right style="mediumDashed">
        <color rgb="FF00B050"/>
      </right>
      <top/>
      <bottom/>
      <diagonal/>
    </border>
    <border>
      <left/>
      <right style="mediumDashed">
        <color rgb="FF00B050"/>
      </right>
      <top style="mediumDashed">
        <color rgb="FF00B050"/>
      </top>
      <bottom style="mediumDashed">
        <color rgb="FF00B050"/>
      </bottom>
      <diagonal/>
    </border>
    <border>
      <left style="dotted">
        <color rgb="FF00B050"/>
      </left>
      <right style="mediumDashed">
        <color rgb="FF00B050"/>
      </right>
      <top/>
      <bottom style="dashDotDot">
        <color rgb="FF00B050"/>
      </bottom>
      <diagonal/>
    </border>
    <border>
      <left style="dotted">
        <color rgb="FF00B050"/>
      </left>
      <right style="mediumDashed">
        <color rgb="FF00B050"/>
      </right>
      <top/>
      <bottom style="mediumDashed">
        <color rgb="FF00B050"/>
      </bottom>
      <diagonal/>
    </border>
    <border>
      <left style="mediumDashed">
        <color rgb="FF00B050"/>
      </left>
      <right style="mediumDashed">
        <color rgb="FF002060"/>
      </right>
      <top style="mediumDashed">
        <color rgb="FF002060"/>
      </top>
      <bottom style="dotted">
        <color rgb="FF002060"/>
      </bottom>
      <diagonal/>
    </border>
    <border>
      <left style="mediumDashed">
        <color rgb="FF00B050"/>
      </left>
      <right style="mediumDashed">
        <color rgb="FF002060"/>
      </right>
      <top style="dotted">
        <color rgb="FF002060"/>
      </top>
      <bottom style="dotted">
        <color rgb="FF002060"/>
      </bottom>
      <diagonal/>
    </border>
    <border>
      <left style="mediumDashed">
        <color rgb="FF00B050"/>
      </left>
      <right style="mediumDashed">
        <color rgb="FF002060"/>
      </right>
      <top style="dotted">
        <color rgb="FF002060"/>
      </top>
      <bottom style="mediumDashed">
        <color rgb="FF002060"/>
      </bottom>
      <diagonal/>
    </border>
    <border>
      <left style="mediumDashed">
        <color rgb="FF002060"/>
      </left>
      <right style="mediumDashed">
        <color rgb="FF002060"/>
      </right>
      <top style="mediumDashed">
        <color rgb="FF002060"/>
      </top>
      <bottom style="dotted">
        <color rgb="FF002060"/>
      </bottom>
      <diagonal/>
    </border>
    <border>
      <left style="mediumDashed">
        <color rgb="FF002060"/>
      </left>
      <right style="mediumDashed">
        <color rgb="FF002060"/>
      </right>
      <top style="dotted">
        <color rgb="FF002060"/>
      </top>
      <bottom style="dotted">
        <color rgb="FF002060"/>
      </bottom>
      <diagonal/>
    </border>
    <border>
      <left style="mediumDashed">
        <color rgb="FF002060"/>
      </left>
      <right style="mediumDashed">
        <color rgb="FF002060"/>
      </right>
      <top style="dotted">
        <color rgb="FF002060"/>
      </top>
      <bottom style="mediumDashed">
        <color rgb="FF002060"/>
      </bottom>
      <diagonal/>
    </border>
    <border>
      <left style="mediumDashed">
        <color rgb="FF002060"/>
      </left>
      <right/>
      <top style="mediumDashed">
        <color rgb="FF002060"/>
      </top>
      <bottom style="mediumDashed">
        <color rgb="FF002060"/>
      </bottom>
      <diagonal/>
    </border>
    <border>
      <left/>
      <right/>
      <top style="mediumDashed">
        <color rgb="FF002060"/>
      </top>
      <bottom style="mediumDashed">
        <color rgb="FF002060"/>
      </bottom>
      <diagonal/>
    </border>
    <border>
      <left style="mediumDashed">
        <color rgb="FF002060"/>
      </left>
      <right/>
      <top style="mediumDashed">
        <color rgb="FF002060"/>
      </top>
      <bottom style="dotted">
        <color rgb="FF002060"/>
      </bottom>
      <diagonal/>
    </border>
    <border>
      <left style="mediumDash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mediumDashed">
        <color rgb="FF002060"/>
      </left>
      <right/>
      <top style="dotted">
        <color rgb="FF002060"/>
      </top>
      <bottom style="mediumDashed">
        <color rgb="FF002060"/>
      </bottom>
      <diagonal/>
    </border>
    <border>
      <left style="mediumDashed">
        <color rgb="FF002060"/>
      </left>
      <right style="mediumDashed">
        <color rgb="FF002060"/>
      </right>
      <top/>
      <bottom style="dotted">
        <color rgb="FF002060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rgb="FF00B050"/>
      </left>
      <right style="dotted">
        <color rgb="FF00B050"/>
      </right>
      <top style="mediumDashed">
        <color rgb="FFFF0000"/>
      </top>
      <bottom style="dotted">
        <color rgb="FF00B050"/>
      </bottom>
      <diagonal/>
    </border>
    <border>
      <left style="dotted">
        <color rgb="FF00B050"/>
      </left>
      <right style="mediumDashed">
        <color rgb="FF00B050"/>
      </right>
      <top style="mediumDashed">
        <color rgb="FFFF0000"/>
      </top>
      <bottom style="dotted">
        <color rgb="FF00B050"/>
      </bottom>
      <diagonal/>
    </border>
    <border>
      <left style="mediumDashed">
        <color rgb="FF00B050"/>
      </left>
      <right style="dotted">
        <color rgb="FF00B050"/>
      </right>
      <top style="dotted">
        <color rgb="FF00B050"/>
      </top>
      <bottom style="mediumDashed">
        <color rgb="FFFF0000"/>
      </bottom>
      <diagonal/>
    </border>
    <border>
      <left style="dotted">
        <color rgb="FF00B050"/>
      </left>
      <right style="mediumDashed">
        <color rgb="FF00B050"/>
      </right>
      <top style="dotted">
        <color rgb="FF00B050"/>
      </top>
      <bottom style="mediumDashed">
        <color rgb="FFFF0000"/>
      </bottom>
      <diagonal/>
    </border>
    <border>
      <left style="mediumDashed">
        <color rgb="FF00B050"/>
      </left>
      <right style="mediumDashed">
        <color rgb="FF00B050"/>
      </right>
      <top style="dotted">
        <color rgb="FF00B050"/>
      </top>
      <bottom style="dotted">
        <color rgb="FF00B050"/>
      </bottom>
      <diagonal/>
    </border>
    <border>
      <left style="mediumDashed">
        <color rgb="FF00B050"/>
      </left>
      <right style="mediumDashed">
        <color rgb="FF00B050"/>
      </right>
      <top style="dotted">
        <color rgb="FF00B050"/>
      </top>
      <bottom style="mediumDashed">
        <color rgb="FF00B050"/>
      </bottom>
      <diagonal/>
    </border>
    <border>
      <left style="mediumDashed">
        <color rgb="FF00B050"/>
      </left>
      <right style="mediumDashed">
        <color rgb="FF00B050"/>
      </right>
      <top/>
      <bottom style="dotted">
        <color rgb="FF00B050"/>
      </bottom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 style="dotted">
        <color rgb="FF00B050"/>
      </bottom>
      <diagonal/>
    </border>
    <border>
      <left style="mediumDashed">
        <color auto="1"/>
      </left>
      <right style="dotted">
        <color auto="1"/>
      </right>
      <top style="mediumDashed">
        <color auto="1"/>
      </top>
      <bottom/>
      <diagonal/>
    </border>
    <border>
      <left style="dotted">
        <color auto="1"/>
      </left>
      <right style="dotted">
        <color auto="1"/>
      </right>
      <top style="mediumDashed">
        <color auto="1"/>
      </top>
      <bottom/>
      <diagonal/>
    </border>
    <border>
      <left style="dotted">
        <color auto="1"/>
      </left>
      <right style="mediumDashed">
        <color auto="1"/>
      </right>
      <top style="mediumDashed">
        <color auto="1"/>
      </top>
      <bottom/>
      <diagonal/>
    </border>
    <border>
      <left style="dotted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Dashed">
        <color rgb="FF00B050"/>
      </left>
      <right style="mediumDashed">
        <color rgb="FF00B050"/>
      </right>
      <top style="dotted">
        <color rgb="FF00B050"/>
      </top>
      <bottom/>
      <diagonal/>
    </border>
    <border>
      <left style="dotted">
        <color rgb="FFFF0000"/>
      </left>
      <right style="mediumDashed">
        <color rgb="FFFF0000"/>
      </right>
      <top style="mediumDashed">
        <color auto="1"/>
      </top>
      <bottom style="mediumDashed">
        <color rgb="FFFF0000"/>
      </bottom>
      <diagonal/>
    </border>
    <border>
      <left style="dotted">
        <color rgb="FFFF0000"/>
      </left>
      <right style="dotted">
        <color rgb="FFFF0000"/>
      </right>
      <top style="mediumDashed">
        <color auto="1"/>
      </top>
      <bottom style="mediumDashed">
        <color rgb="FFFF0000"/>
      </bottom>
      <diagonal/>
    </border>
    <border>
      <left/>
      <right style="dotted">
        <color rgb="FFFF0000"/>
      </right>
      <top style="mediumDashed">
        <color auto="1"/>
      </top>
      <bottom style="mediumDashed">
        <color rgb="FFFF0000"/>
      </bottom>
      <diagonal/>
    </border>
    <border>
      <left style="dotted">
        <color rgb="FF00B050"/>
      </left>
      <right style="dotted">
        <color rgb="FF00B050"/>
      </right>
      <top style="mediumDashed">
        <color rgb="FFFF0000"/>
      </top>
      <bottom style="dotted">
        <color rgb="FF00B050"/>
      </bottom>
      <diagonal/>
    </border>
    <border>
      <left style="dotted">
        <color rgb="FFFF0000"/>
      </left>
      <right style="mediumDashed">
        <color rgb="FFFF0000"/>
      </right>
      <top style="mediumDashed">
        <color rgb="FFFF0000"/>
      </top>
      <bottom style="dotted">
        <color rgb="FFFF0000"/>
      </bottom>
      <diagonal/>
    </border>
    <border>
      <left style="mediumDashed">
        <color rgb="FFFF0000"/>
      </left>
      <right style="dotted">
        <color rgb="FFFF0000"/>
      </right>
      <top/>
      <bottom style="mediumDashed">
        <color rgb="FF002060"/>
      </bottom>
      <diagonal/>
    </border>
    <border>
      <left style="dotted">
        <color rgb="FFFF0000"/>
      </left>
      <right style="dotted">
        <color rgb="FFFF0000"/>
      </right>
      <top/>
      <bottom style="mediumDashed">
        <color rgb="FF002060"/>
      </bottom>
      <diagonal/>
    </border>
    <border>
      <left style="dotted">
        <color rgb="FFFF0000"/>
      </left>
      <right style="mediumDashed">
        <color rgb="FFFF0000"/>
      </right>
      <top/>
      <bottom style="mediumDashed">
        <color rgb="FF002060"/>
      </bottom>
      <diagonal/>
    </border>
    <border>
      <left style="dotted">
        <color rgb="FFFF0000"/>
      </left>
      <right style="dott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002060"/>
      </left>
      <right style="mediumDashed">
        <color rgb="FF002060"/>
      </right>
      <top style="mediumDashed">
        <color rgb="FFFF0000"/>
      </top>
      <bottom style="dotted">
        <color rgb="FF002060"/>
      </bottom>
      <diagonal/>
    </border>
    <border>
      <left/>
      <right style="dotted">
        <color rgb="FFFF0000"/>
      </right>
      <top style="mediumDashed">
        <color rgb="FFFF0000"/>
      </top>
      <bottom style="mediumDashed">
        <color rgb="FFFF0000"/>
      </bottom>
      <diagonal/>
    </border>
    <border>
      <left/>
      <right style="dotted">
        <color rgb="FFFF0000"/>
      </right>
      <top style="mediumDashed">
        <color rgb="FFFF0000"/>
      </top>
      <bottom/>
      <diagonal/>
    </border>
    <border>
      <left style="dotted">
        <color rgb="FFFF0000"/>
      </left>
      <right style="dotted">
        <color rgb="FFFF0000"/>
      </right>
      <top style="mediumDashed">
        <color rgb="FFFF0000"/>
      </top>
      <bottom/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mediumDashed">
        <color rgb="FFFF0000"/>
      </bottom>
      <diagonal/>
    </border>
    <border>
      <left style="mediumDashed">
        <color rgb="FF002060"/>
      </left>
      <right/>
      <top/>
      <bottom style="dotted">
        <color rgb="FF002060"/>
      </bottom>
      <diagonal/>
    </border>
    <border>
      <left style="mediumDashed">
        <color rgb="FFFF0000"/>
      </left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 style="mediumDashed">
        <color rgb="FFFF0000"/>
      </right>
      <top style="dotted">
        <color rgb="FFFF0000"/>
      </top>
      <bottom/>
      <diagonal/>
    </border>
    <border>
      <left/>
      <right style="dotted">
        <color rgb="FF00B050"/>
      </right>
      <top style="mediumDashed">
        <color rgb="FF00B050"/>
      </top>
      <bottom style="mediumDashed">
        <color rgb="FF00B050"/>
      </bottom>
      <diagonal/>
    </border>
    <border>
      <left/>
      <right style="dotted">
        <color rgb="FF00B050"/>
      </right>
      <top style="mediumDashed">
        <color rgb="FF00B050"/>
      </top>
      <bottom/>
      <diagonal/>
    </border>
    <border>
      <left/>
      <right style="dotted">
        <color rgb="FF00B050"/>
      </right>
      <top/>
      <bottom/>
      <diagonal/>
    </border>
    <border>
      <left/>
      <right style="dotted">
        <color rgb="FF00B050"/>
      </right>
      <top/>
      <bottom style="dashDotDot">
        <color rgb="FF00B050"/>
      </bottom>
      <diagonal/>
    </border>
    <border>
      <left/>
      <right style="dotted">
        <color rgb="FF00B050"/>
      </right>
      <top/>
      <bottom style="mediumDashed">
        <color rgb="FF00B050"/>
      </bottom>
      <diagonal/>
    </border>
    <border>
      <left style="mediumDashed">
        <color rgb="FF00B050"/>
      </left>
      <right style="mediumDashed">
        <color rgb="FF00B050"/>
      </right>
      <top style="dotted">
        <color rgb="FF00B050"/>
      </top>
      <bottom style="dashDotDot">
        <color rgb="FF00B050"/>
      </bottom>
      <diagonal/>
    </border>
    <border>
      <left/>
      <right style="mediumDashed">
        <color rgb="FF002060"/>
      </right>
      <top/>
      <bottom/>
      <diagonal/>
    </border>
    <border>
      <left style="mediumDashed">
        <color rgb="FFFF0000"/>
      </left>
      <right style="mediumDashed">
        <color rgb="FFFF0000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413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15" fontId="0" fillId="0" borderId="7" xfId="1" applyNumberFormat="1" applyFont="1" applyFill="1" applyBorder="1" applyAlignment="1" applyProtection="1">
      <alignment horizontal="center" vertical="center"/>
    </xf>
    <xf numFmtId="167" fontId="0" fillId="0" borderId="48" xfId="1" applyNumberFormat="1" applyFont="1" applyFill="1" applyBorder="1" applyAlignment="1" applyProtection="1">
      <alignment horizontal="center" vertical="center"/>
    </xf>
    <xf numFmtId="166" fontId="0" fillId="0" borderId="48" xfId="1" applyNumberFormat="1" applyFont="1" applyFill="1" applyBorder="1" applyAlignment="1" applyProtection="1">
      <alignment horizontal="center" vertical="center"/>
    </xf>
    <xf numFmtId="167" fontId="0" fillId="0" borderId="51" xfId="1" applyNumberFormat="1" applyFont="1" applyFill="1" applyBorder="1" applyAlignment="1" applyProtection="1">
      <alignment horizontal="center" vertical="center"/>
    </xf>
    <xf numFmtId="167" fontId="0" fillId="0" borderId="54" xfId="1" applyNumberFormat="1" applyFont="1" applyFill="1" applyBorder="1" applyAlignment="1" applyProtection="1">
      <alignment horizontal="center" vertical="center"/>
    </xf>
    <xf numFmtId="10" fontId="0" fillId="0" borderId="55" xfId="2" applyNumberFormat="1" applyFont="1" applyFill="1" applyBorder="1" applyAlignment="1" applyProtection="1">
      <alignment horizontal="center" vertical="center"/>
    </xf>
    <xf numFmtId="10" fontId="0" fillId="0" borderId="56" xfId="2" applyNumberFormat="1" applyFont="1" applyFill="1" applyBorder="1" applyAlignment="1" applyProtection="1">
      <alignment horizontal="center" vertical="center"/>
    </xf>
    <xf numFmtId="15" fontId="0" fillId="0" borderId="9" xfId="1" applyNumberFormat="1" applyFont="1" applyFill="1" applyBorder="1" applyAlignment="1" applyProtection="1">
      <alignment horizontal="center" vertical="center"/>
    </xf>
    <xf numFmtId="167" fontId="0" fillId="0" borderId="49" xfId="1" applyNumberFormat="1" applyFont="1" applyFill="1" applyBorder="1" applyAlignment="1" applyProtection="1">
      <alignment horizontal="center" vertical="center"/>
    </xf>
    <xf numFmtId="166" fontId="0" fillId="0" borderId="49" xfId="1" applyNumberFormat="1" applyFont="1" applyFill="1" applyBorder="1" applyAlignment="1" applyProtection="1">
      <alignment horizontal="center" vertical="center"/>
    </xf>
    <xf numFmtId="167" fontId="0" fillId="0" borderId="52" xfId="1" applyNumberFormat="1" applyFont="1" applyFill="1" applyBorder="1" applyAlignment="1" applyProtection="1">
      <alignment horizontal="center" vertical="center"/>
    </xf>
    <xf numFmtId="167" fontId="0" fillId="0" borderId="32" xfId="1" applyNumberFormat="1" applyFont="1" applyFill="1" applyBorder="1" applyAlignment="1" applyProtection="1">
      <alignment horizontal="center" vertical="center"/>
    </xf>
    <xf numFmtId="10" fontId="0" fillId="0" borderId="57" xfId="2" applyNumberFormat="1" applyFont="1" applyFill="1" applyBorder="1" applyAlignment="1" applyProtection="1">
      <alignment horizontal="center" vertical="center"/>
    </xf>
    <xf numFmtId="44" fontId="0" fillId="0" borderId="33" xfId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5" borderId="41" xfId="0" applyFill="1" applyBorder="1" applyAlignment="1" applyProtection="1">
      <alignment horizontal="center" vertical="center" wrapText="1"/>
      <protection locked="0"/>
    </xf>
    <xf numFmtId="44" fontId="0" fillId="5" borderId="42" xfId="1" applyFont="1" applyFill="1" applyBorder="1" applyAlignment="1" applyProtection="1">
      <alignment horizontal="center" vertical="center" wrapText="1"/>
      <protection locked="0"/>
    </xf>
    <xf numFmtId="44" fontId="0" fillId="5" borderId="42" xfId="1" applyFont="1" applyFill="1" applyBorder="1" applyAlignment="1" applyProtection="1">
      <alignment horizontal="center" wrapText="1"/>
      <protection locked="0"/>
    </xf>
    <xf numFmtId="44" fontId="0" fillId="5" borderId="43" xfId="1" applyFont="1" applyFill="1" applyBorder="1" applyAlignment="1" applyProtection="1">
      <alignment horizontal="center" vertical="center" wrapText="1"/>
      <protection locked="0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0" fillId="3" borderId="53" xfId="0" applyFill="1" applyBorder="1" applyAlignment="1" applyProtection="1">
      <alignment horizontal="center" vertical="center" wrapText="1"/>
      <protection locked="0"/>
    </xf>
    <xf numFmtId="0" fontId="0" fillId="3" borderId="31" xfId="0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Protection="1">
      <protection locked="0"/>
    </xf>
    <xf numFmtId="15" fontId="0" fillId="0" borderId="36" xfId="1" applyNumberFormat="1" applyFont="1" applyFill="1" applyBorder="1" applyAlignment="1" applyProtection="1">
      <alignment horizontal="center" vertical="center"/>
      <protection locked="0"/>
    </xf>
    <xf numFmtId="168" fontId="0" fillId="0" borderId="36" xfId="1" applyNumberFormat="1" applyFont="1" applyFill="1" applyBorder="1" applyAlignment="1" applyProtection="1">
      <alignment horizontal="center" vertical="center"/>
      <protection locked="0"/>
    </xf>
    <xf numFmtId="1" fontId="0" fillId="0" borderId="36" xfId="1" applyNumberFormat="1" applyFont="1" applyFill="1" applyBorder="1" applyAlignment="1" applyProtection="1">
      <alignment horizontal="center" vertical="center"/>
      <protection locked="0"/>
    </xf>
    <xf numFmtId="165" fontId="0" fillId="0" borderId="36" xfId="2" applyNumberFormat="1" applyFont="1" applyFill="1" applyBorder="1" applyAlignment="1" applyProtection="1">
      <alignment horizontal="center" vertical="center"/>
      <protection locked="0"/>
    </xf>
    <xf numFmtId="15" fontId="0" fillId="0" borderId="44" xfId="1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Protection="1">
      <protection locked="0"/>
    </xf>
    <xf numFmtId="15" fontId="0" fillId="0" borderId="37" xfId="1" applyNumberFormat="1" applyFont="1" applyFill="1" applyBorder="1" applyAlignment="1" applyProtection="1">
      <alignment horizontal="center" vertical="center"/>
      <protection locked="0"/>
    </xf>
    <xf numFmtId="168" fontId="0" fillId="0" borderId="37" xfId="1" applyNumberFormat="1" applyFont="1" applyFill="1" applyBorder="1" applyAlignment="1" applyProtection="1">
      <alignment horizontal="center" vertical="center"/>
      <protection locked="0"/>
    </xf>
    <xf numFmtId="1" fontId="0" fillId="0" borderId="37" xfId="1" applyNumberFormat="1" applyFont="1" applyFill="1" applyBorder="1" applyAlignment="1" applyProtection="1">
      <alignment horizontal="center" vertical="center"/>
      <protection locked="0"/>
    </xf>
    <xf numFmtId="165" fontId="0" fillId="0" borderId="37" xfId="2" applyNumberFormat="1" applyFont="1" applyFill="1" applyBorder="1" applyAlignment="1" applyProtection="1">
      <alignment horizontal="center" vertical="center"/>
      <protection locked="0"/>
    </xf>
    <xf numFmtId="15" fontId="0" fillId="0" borderId="45" xfId="1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Protection="1">
      <protection locked="0"/>
    </xf>
    <xf numFmtId="15" fontId="0" fillId="0" borderId="38" xfId="1" applyNumberFormat="1" applyFont="1" applyFill="1" applyBorder="1" applyAlignment="1" applyProtection="1">
      <alignment horizontal="center" vertical="center"/>
      <protection locked="0"/>
    </xf>
    <xf numFmtId="168" fontId="0" fillId="0" borderId="38" xfId="1" applyNumberFormat="1" applyFont="1" applyFill="1" applyBorder="1" applyAlignment="1" applyProtection="1">
      <alignment horizontal="center" vertical="center"/>
      <protection locked="0"/>
    </xf>
    <xf numFmtId="1" fontId="0" fillId="0" borderId="38" xfId="1" applyNumberFormat="1" applyFont="1" applyFill="1" applyBorder="1" applyAlignment="1" applyProtection="1">
      <alignment horizontal="center" vertical="center"/>
      <protection locked="0"/>
    </xf>
    <xf numFmtId="165" fontId="0" fillId="0" borderId="38" xfId="2" applyNumberFormat="1" applyFont="1" applyFill="1" applyBorder="1" applyAlignment="1" applyProtection="1">
      <alignment horizontal="center" vertical="center"/>
      <protection locked="0"/>
    </xf>
    <xf numFmtId="15" fontId="0" fillId="0" borderId="4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Font="1" applyFill="1" applyBorder="1" applyProtection="1">
      <protection locked="0"/>
    </xf>
    <xf numFmtId="15" fontId="0" fillId="0" borderId="0" xfId="1" applyNumberFormat="1" applyFont="1" applyFill="1" applyBorder="1" applyAlignment="1" applyProtection="1">
      <alignment horizontal="center" vertical="center"/>
      <protection locked="0"/>
    </xf>
    <xf numFmtId="168" fontId="0" fillId="0" borderId="0" xfId="1" applyNumberFormat="1" applyFont="1" applyFill="1" applyBorder="1" applyAlignment="1" applyProtection="1">
      <alignment horizontal="center" vertical="center"/>
      <protection locked="0"/>
    </xf>
    <xf numFmtId="1" fontId="0" fillId="0" borderId="0" xfId="1" applyNumberFormat="1" applyFont="1" applyFill="1" applyBorder="1" applyAlignment="1" applyProtection="1">
      <alignment horizontal="center" vertical="center"/>
      <protection locked="0"/>
    </xf>
    <xf numFmtId="165" fontId="0" fillId="0" borderId="0" xfId="2" applyNumberFormat="1" applyFont="1" applyFill="1" applyBorder="1" applyAlignment="1" applyProtection="1">
      <alignment horizontal="center" vertical="center"/>
      <protection locked="0"/>
    </xf>
    <xf numFmtId="167" fontId="0" fillId="0" borderId="0" xfId="1" applyNumberFormat="1" applyFont="1" applyFill="1" applyBorder="1" applyAlignment="1" applyProtection="1">
      <alignment horizontal="center" vertical="center"/>
      <protection locked="0"/>
    </xf>
    <xf numFmtId="166" fontId="0" fillId="0" borderId="0" xfId="1" applyNumberFormat="1" applyFont="1" applyFill="1" applyBorder="1" applyAlignment="1" applyProtection="1">
      <alignment horizontal="center" vertical="center"/>
      <protection locked="0"/>
    </xf>
    <xf numFmtId="10" fontId="0" fillId="0" borderId="0" xfId="2" applyNumberFormat="1" applyFont="1" applyFill="1" applyBorder="1" applyAlignment="1" applyProtection="1">
      <alignment horizontal="center" vertical="center"/>
      <protection locked="0"/>
    </xf>
    <xf numFmtId="44" fontId="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167" fontId="3" fillId="5" borderId="16" xfId="1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167" fontId="0" fillId="0" borderId="23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14" fontId="0" fillId="0" borderId="25" xfId="2" applyNumberFormat="1" applyFont="1" applyBorder="1" applyAlignment="1" applyProtection="1">
      <alignment horizontal="center" vertical="center"/>
      <protection locked="0"/>
    </xf>
    <xf numFmtId="44" fontId="0" fillId="0" borderId="0" xfId="1" applyFont="1" applyAlignment="1" applyProtection="1">
      <alignment horizontal="center" vertical="center"/>
      <protection locked="0"/>
    </xf>
    <xf numFmtId="167" fontId="2" fillId="0" borderId="19" xfId="1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167" fontId="0" fillId="0" borderId="27" xfId="0" applyNumberFormat="1" applyBorder="1" applyAlignment="1" applyProtection="1">
      <alignment horizontal="center" vertical="center"/>
      <protection locked="0"/>
    </xf>
    <xf numFmtId="167" fontId="2" fillId="0" borderId="21" xfId="1" applyNumberFormat="1" applyFont="1" applyBorder="1" applyAlignment="1" applyProtection="1">
      <alignment horizontal="center" vertical="center"/>
      <protection locked="0"/>
    </xf>
    <xf numFmtId="0" fontId="0" fillId="5" borderId="34" xfId="0" applyFill="1" applyBorder="1" applyAlignment="1" applyProtection="1">
      <alignment horizontal="center" vertical="center"/>
      <protection locked="0"/>
    </xf>
    <xf numFmtId="167" fontId="0" fillId="5" borderId="35" xfId="0" applyNumberFormat="1" applyFill="1" applyBorder="1" applyAlignment="1" applyProtection="1">
      <alignment horizontal="center" vertical="center"/>
      <protection locked="0"/>
    </xf>
    <xf numFmtId="1" fontId="0" fillId="0" borderId="0" xfId="1" applyNumberFormat="1" applyFont="1" applyAlignment="1" applyProtection="1">
      <alignment horizontal="center" vertical="center"/>
      <protection locked="0"/>
    </xf>
    <xf numFmtId="167" fontId="0" fillId="0" borderId="0" xfId="1" applyNumberFormat="1" applyFont="1" applyAlignment="1" applyProtection="1">
      <alignment horizontal="center" vertical="center"/>
      <protection locked="0"/>
    </xf>
    <xf numFmtId="44" fontId="0" fillId="0" borderId="0" xfId="1" applyFont="1" applyFill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7" xfId="0" applyBorder="1" applyAlignment="1" applyProtection="1">
      <alignment horizontal="center" vertical="center" wrapText="1"/>
    </xf>
    <xf numFmtId="14" fontId="0" fillId="0" borderId="8" xfId="2" applyNumberFormat="1" applyFont="1" applyBorder="1" applyAlignment="1" applyProtection="1">
      <alignment horizontal="center" vertical="center"/>
    </xf>
    <xf numFmtId="1" fontId="0" fillId="0" borderId="8" xfId="2" applyNumberFormat="1" applyFont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 wrapText="1"/>
    </xf>
    <xf numFmtId="10" fontId="0" fillId="3" borderId="11" xfId="2" applyNumberFormat="1" applyFont="1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 wrapText="1"/>
    </xf>
    <xf numFmtId="10" fontId="0" fillId="2" borderId="31" xfId="2" applyNumberFormat="1" applyFont="1" applyFill="1" applyBorder="1" applyAlignment="1" applyProtection="1">
      <alignment horizontal="center" vertical="center"/>
    </xf>
    <xf numFmtId="10" fontId="0" fillId="0" borderId="31" xfId="2" applyNumberFormat="1" applyFont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 wrapText="1"/>
    </xf>
    <xf numFmtId="10" fontId="0" fillId="2" borderId="33" xfId="2" applyNumberFormat="1" applyFont="1" applyFill="1" applyBorder="1" applyAlignment="1" applyProtection="1">
      <alignment horizontal="center" vertical="center"/>
    </xf>
    <xf numFmtId="10" fontId="0" fillId="0" borderId="33" xfId="2" applyNumberFormat="1" applyFont="1" applyBorder="1" applyAlignment="1" applyProtection="1">
      <alignment horizontal="center" vertical="center"/>
    </xf>
    <xf numFmtId="167" fontId="3" fillId="6" borderId="29" xfId="1" applyNumberFormat="1" applyFont="1" applyFill="1" applyBorder="1" applyAlignment="1" applyProtection="1">
      <alignment horizontal="center" vertical="center"/>
    </xf>
    <xf numFmtId="0" fontId="3" fillId="6" borderId="13" xfId="0" applyFont="1" applyFill="1" applyBorder="1" applyAlignment="1" applyProtection="1">
      <alignment horizontal="center" vertical="center" wrapText="1"/>
    </xf>
    <xf numFmtId="167" fontId="3" fillId="6" borderId="14" xfId="0" applyNumberFormat="1" applyFont="1" applyFill="1" applyBorder="1" applyAlignment="1" applyProtection="1">
      <alignment horizontal="center" vertical="center"/>
    </xf>
    <xf numFmtId="167" fontId="0" fillId="0" borderId="59" xfId="0" applyNumberFormat="1" applyBorder="1" applyAlignment="1" applyProtection="1">
      <alignment horizontal="center" vertical="center"/>
      <protection locked="0"/>
    </xf>
    <xf numFmtId="167" fontId="3" fillId="6" borderId="2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3" applyBorder="1" applyAlignment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0" xfId="3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3" applyFont="1"/>
    <xf numFmtId="0" fontId="8" fillId="0" borderId="0" xfId="3" applyFont="1" applyAlignment="1">
      <alignment vertic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10" fontId="0" fillId="0" borderId="56" xfId="2" applyNumberFormat="1" applyFont="1" applyBorder="1" applyAlignment="1">
      <alignment horizontal="center" vertical="center"/>
    </xf>
    <xf numFmtId="10" fontId="0" fillId="0" borderId="33" xfId="2" applyNumberFormat="1" applyFont="1" applyBorder="1" applyAlignment="1">
      <alignment horizontal="center" vertical="center"/>
    </xf>
    <xf numFmtId="44" fontId="4" fillId="0" borderId="79" xfId="1" applyFont="1" applyBorder="1" applyProtection="1">
      <protection locked="0"/>
    </xf>
    <xf numFmtId="10" fontId="5" fillId="2" borderId="82" xfId="2" applyNumberFormat="1" applyFont="1" applyFill="1" applyBorder="1" applyProtection="1">
      <protection locked="0"/>
    </xf>
    <xf numFmtId="10" fontId="5" fillId="2" borderId="85" xfId="2" applyNumberFormat="1" applyFont="1" applyFill="1" applyBorder="1" applyProtection="1">
      <protection locked="0"/>
    </xf>
    <xf numFmtId="0" fontId="5" fillId="0" borderId="0" xfId="0" applyFont="1" applyFill="1"/>
    <xf numFmtId="10" fontId="0" fillId="0" borderId="31" xfId="2" applyNumberFormat="1" applyFont="1" applyBorder="1" applyAlignment="1">
      <alignment horizontal="center" vertical="center"/>
    </xf>
    <xf numFmtId="1" fontId="0" fillId="0" borderId="0" xfId="0" applyNumberFormat="1" applyProtection="1">
      <protection locked="0"/>
    </xf>
    <xf numFmtId="164" fontId="0" fillId="0" borderId="0" xfId="1" applyNumberFormat="1" applyFont="1" applyProtection="1">
      <protection locked="0"/>
    </xf>
    <xf numFmtId="1" fontId="0" fillId="4" borderId="74" xfId="0" applyNumberFormat="1" applyFill="1" applyBorder="1" applyAlignment="1" applyProtection="1">
      <alignment horizontal="center" vertical="center" wrapText="1"/>
      <protection locked="0"/>
    </xf>
    <xf numFmtId="164" fontId="0" fillId="4" borderId="75" xfId="1" applyNumberFormat="1" applyFont="1" applyFill="1" applyBorder="1" applyAlignment="1" applyProtection="1">
      <alignment horizontal="center" vertical="center" wrapText="1"/>
      <protection locked="0"/>
    </xf>
    <xf numFmtId="0" fontId="0" fillId="4" borderId="75" xfId="0" applyFill="1" applyBorder="1" applyAlignment="1" applyProtection="1">
      <alignment horizontal="center" vertical="center" wrapText="1"/>
      <protection locked="0"/>
    </xf>
    <xf numFmtId="164" fontId="0" fillId="4" borderId="76" xfId="1" applyNumberFormat="1" applyFont="1" applyFill="1" applyBorder="1" applyAlignment="1" applyProtection="1">
      <alignment horizontal="center" vertical="center" wrapText="1"/>
      <protection locked="0"/>
    </xf>
    <xf numFmtId="0" fontId="0" fillId="6" borderId="87" xfId="0" applyFill="1" applyBorder="1" applyAlignment="1" applyProtection="1">
      <alignment horizontal="center" vertical="center" wrapText="1"/>
      <protection locked="0"/>
    </xf>
    <xf numFmtId="0" fontId="0" fillId="2" borderId="66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7" xfId="0" applyBorder="1" applyProtection="1">
      <protection locked="0"/>
    </xf>
    <xf numFmtId="167" fontId="0" fillId="0" borderId="36" xfId="1" applyNumberFormat="1" applyFont="1" applyBorder="1" applyAlignment="1" applyProtection="1">
      <alignment horizontal="center" vertical="center"/>
      <protection locked="0"/>
    </xf>
    <xf numFmtId="10" fontId="0" fillId="0" borderId="36" xfId="2" applyNumberFormat="1" applyFont="1" applyBorder="1" applyAlignment="1" applyProtection="1">
      <alignment horizontal="center" vertical="center"/>
      <protection locked="0"/>
    </xf>
    <xf numFmtId="1" fontId="0" fillId="0" borderId="44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167" fontId="0" fillId="0" borderId="37" xfId="1" applyNumberFormat="1" applyFont="1" applyBorder="1" applyAlignment="1" applyProtection="1">
      <alignment horizontal="center" vertical="center"/>
      <protection locked="0"/>
    </xf>
    <xf numFmtId="10" fontId="0" fillId="0" borderId="37" xfId="2" applyNumberFormat="1" applyFont="1" applyBorder="1" applyAlignment="1" applyProtection="1">
      <alignment horizontal="center" vertical="center"/>
      <protection locked="0"/>
    </xf>
    <xf numFmtId="1" fontId="0" fillId="0" borderId="45" xfId="1" applyNumberFormat="1" applyFont="1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167" fontId="0" fillId="0" borderId="38" xfId="1" applyNumberFormat="1" applyFont="1" applyBorder="1" applyAlignment="1" applyProtection="1">
      <alignment horizontal="center" vertical="center"/>
      <protection locked="0"/>
    </xf>
    <xf numFmtId="10" fontId="0" fillId="0" borderId="38" xfId="2" applyNumberFormat="1" applyFont="1" applyBorder="1" applyAlignment="1" applyProtection="1">
      <alignment horizontal="center" vertical="center"/>
      <protection locked="0"/>
    </xf>
    <xf numFmtId="1" fontId="0" fillId="0" borderId="46" xfId="1" applyNumberFormat="1" applyFont="1" applyBorder="1" applyAlignment="1" applyProtection="1">
      <alignment horizontal="center" vertical="center"/>
      <protection locked="0"/>
    </xf>
    <xf numFmtId="167" fontId="0" fillId="0" borderId="88" xfId="1" applyNumberFormat="1" applyFont="1" applyBorder="1" applyAlignment="1" applyProtection="1">
      <alignment horizontal="center" vertical="center"/>
    </xf>
    <xf numFmtId="10" fontId="0" fillId="0" borderId="91" xfId="2" applyNumberFormat="1" applyFont="1" applyBorder="1" applyAlignment="1" applyProtection="1">
      <alignment horizontal="center" vertical="center"/>
    </xf>
    <xf numFmtId="167" fontId="0" fillId="0" borderId="89" xfId="1" applyNumberFormat="1" applyFont="1" applyBorder="1" applyAlignment="1" applyProtection="1">
      <alignment horizontal="center" vertical="center"/>
    </xf>
    <xf numFmtId="10" fontId="0" fillId="0" borderId="92" xfId="2" applyNumberFormat="1" applyFont="1" applyBorder="1" applyAlignment="1" applyProtection="1">
      <alignment horizontal="center" vertical="center"/>
    </xf>
    <xf numFmtId="10" fontId="0" fillId="0" borderId="56" xfId="2" applyNumberFormat="1" applyFont="1" applyBorder="1" applyAlignment="1" applyProtection="1">
      <alignment horizontal="center" vertical="center"/>
    </xf>
    <xf numFmtId="167" fontId="0" fillId="0" borderId="90" xfId="1" applyNumberFormat="1" applyFont="1" applyBorder="1" applyAlignment="1" applyProtection="1">
      <alignment horizontal="center" vertical="center"/>
    </xf>
    <xf numFmtId="10" fontId="0" fillId="0" borderId="93" xfId="2" applyNumberFormat="1" applyFont="1" applyBorder="1" applyAlignment="1" applyProtection="1">
      <alignment horizontal="center" vertical="center"/>
    </xf>
    <xf numFmtId="0" fontId="0" fillId="0" borderId="9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4" fillId="0" borderId="31" xfId="1" applyFont="1" applyBorder="1" applyProtection="1">
      <protection locked="0"/>
    </xf>
    <xf numFmtId="10" fontId="5" fillId="2" borderId="33" xfId="2" applyNumberFormat="1" applyFont="1" applyFill="1" applyBorder="1" applyProtection="1">
      <protection locked="0"/>
    </xf>
    <xf numFmtId="10" fontId="5" fillId="2" borderId="56" xfId="2" applyNumberFormat="1" applyFont="1" applyFill="1" applyBorder="1" applyProtection="1">
      <protection locked="0"/>
    </xf>
    <xf numFmtId="10" fontId="0" fillId="0" borderId="53" xfId="2" applyNumberFormat="1" applyFont="1" applyFill="1" applyBorder="1" applyAlignment="1">
      <alignment horizontal="center" vertical="center"/>
    </xf>
    <xf numFmtId="10" fontId="0" fillId="0" borderId="55" xfId="2" applyNumberFormat="1" applyFont="1" applyFill="1" applyBorder="1" applyAlignment="1">
      <alignment horizontal="center" vertical="center"/>
    </xf>
    <xf numFmtId="10" fontId="0" fillId="2" borderId="55" xfId="2" applyNumberFormat="1" applyFont="1" applyFill="1" applyBorder="1" applyAlignment="1">
      <alignment horizontal="center" vertical="center"/>
    </xf>
    <xf numFmtId="10" fontId="0" fillId="2" borderId="57" xfId="2" applyNumberFormat="1" applyFont="1" applyFill="1" applyBorder="1" applyAlignment="1">
      <alignment horizontal="center" vertical="center"/>
    </xf>
    <xf numFmtId="10" fontId="0" fillId="0" borderId="31" xfId="2" applyNumberFormat="1" applyFont="1" applyFill="1" applyBorder="1" applyAlignment="1">
      <alignment horizontal="center" vertical="center"/>
    </xf>
    <xf numFmtId="10" fontId="0" fillId="2" borderId="56" xfId="2" applyNumberFormat="1" applyFont="1" applyFill="1" applyBorder="1" applyAlignment="1">
      <alignment horizontal="center" vertical="center"/>
    </xf>
    <xf numFmtId="10" fontId="0" fillId="0" borderId="56" xfId="2" applyNumberFormat="1" applyFont="1" applyFill="1" applyBorder="1" applyAlignment="1">
      <alignment horizontal="center" vertical="center"/>
    </xf>
    <xf numFmtId="10" fontId="0" fillId="2" borderId="33" xfId="2" applyNumberFormat="1" applyFont="1" applyFill="1" applyBorder="1" applyAlignment="1">
      <alignment horizontal="center" vertical="center"/>
    </xf>
    <xf numFmtId="1" fontId="0" fillId="0" borderId="0" xfId="0" applyNumberFormat="1" applyAlignment="1" applyProtection="1">
      <alignment horizontal="center" vertical="center"/>
      <protection locked="0"/>
    </xf>
    <xf numFmtId="10" fontId="0" fillId="0" borderId="95" xfId="2" applyNumberFormat="1" applyFont="1" applyFill="1" applyBorder="1" applyAlignment="1">
      <alignment horizontal="center" vertical="center"/>
    </xf>
    <xf numFmtId="10" fontId="0" fillId="2" borderId="96" xfId="2" applyNumberFormat="1" applyFont="1" applyFill="1" applyBorder="1" applyAlignment="1">
      <alignment horizontal="center" vertical="center"/>
    </xf>
    <xf numFmtId="10" fontId="0" fillId="0" borderId="96" xfId="2" applyNumberFormat="1" applyFont="1" applyFill="1" applyBorder="1" applyAlignment="1">
      <alignment horizontal="center" vertical="center"/>
    </xf>
    <xf numFmtId="10" fontId="0" fillId="2" borderId="97" xfId="2" applyNumberFormat="1" applyFont="1" applyFill="1" applyBorder="1" applyAlignment="1">
      <alignment horizontal="center" vertical="center"/>
    </xf>
    <xf numFmtId="167" fontId="0" fillId="0" borderId="53" xfId="2" applyNumberFormat="1" applyFont="1" applyFill="1" applyBorder="1" applyAlignment="1">
      <alignment horizontal="center" vertical="center"/>
    </xf>
    <xf numFmtId="167" fontId="0" fillId="0" borderId="55" xfId="2" applyNumberFormat="1" applyFont="1" applyFill="1" applyBorder="1" applyAlignment="1">
      <alignment horizontal="center" vertical="center"/>
    </xf>
    <xf numFmtId="167" fontId="0" fillId="0" borderId="18" xfId="1" applyNumberFormat="1" applyFont="1" applyBorder="1" applyAlignment="1" applyProtection="1">
      <alignment horizontal="center" vertical="center"/>
      <protection locked="0"/>
    </xf>
    <xf numFmtId="167" fontId="0" fillId="0" borderId="20" xfId="1" applyNumberFormat="1" applyFont="1" applyBorder="1" applyAlignment="1" applyProtection="1">
      <alignment horizontal="center" vertical="center"/>
      <protection locked="0"/>
    </xf>
    <xf numFmtId="0" fontId="0" fillId="5" borderId="101" xfId="0" applyFill="1" applyBorder="1" applyAlignment="1" applyProtection="1">
      <alignment horizontal="center" vertical="center" wrapText="1"/>
      <protection locked="0"/>
    </xf>
    <xf numFmtId="10" fontId="0" fillId="0" borderId="104" xfId="2" applyNumberFormat="1" applyFont="1" applyBorder="1" applyAlignment="1" applyProtection="1">
      <alignment horizontal="center" vertical="center"/>
    </xf>
    <xf numFmtId="10" fontId="0" fillId="0" borderId="105" xfId="2" applyNumberFormat="1" applyFont="1" applyBorder="1" applyAlignment="1" applyProtection="1">
      <alignment horizontal="center" vertical="center"/>
    </xf>
    <xf numFmtId="10" fontId="0" fillId="0" borderId="106" xfId="2" applyNumberFormat="1" applyFont="1" applyBorder="1" applyAlignment="1" applyProtection="1">
      <alignment horizontal="center" vertical="center"/>
    </xf>
    <xf numFmtId="167" fontId="0" fillId="0" borderId="107" xfId="2" applyNumberFormat="1" applyFont="1" applyBorder="1" applyAlignment="1" applyProtection="1">
      <alignment horizontal="center" vertical="center"/>
    </xf>
    <xf numFmtId="167" fontId="0" fillId="0" borderId="108" xfId="2" applyNumberFormat="1" applyFont="1" applyBorder="1" applyAlignment="1" applyProtection="1">
      <alignment horizontal="center" vertical="center"/>
    </xf>
    <xf numFmtId="167" fontId="0" fillId="0" borderId="109" xfId="2" applyNumberFormat="1" applyFont="1" applyBorder="1" applyAlignment="1" applyProtection="1">
      <alignment horizontal="center" vertical="center"/>
    </xf>
    <xf numFmtId="1" fontId="0" fillId="2" borderId="113" xfId="1" applyNumberFormat="1" applyFont="1" applyFill="1" applyBorder="1" applyAlignment="1">
      <alignment horizontal="center" vertical="center"/>
    </xf>
    <xf numFmtId="1" fontId="0" fillId="0" borderId="113" xfId="1" applyNumberFormat="1" applyFont="1" applyFill="1" applyBorder="1" applyAlignment="1">
      <alignment horizontal="center" vertical="center"/>
    </xf>
    <xf numFmtId="1" fontId="0" fillId="2" borderId="114" xfId="1" applyNumberFormat="1" applyFont="1" applyFill="1" applyBorder="1" applyAlignment="1">
      <alignment horizontal="center" vertical="center"/>
    </xf>
    <xf numFmtId="0" fontId="0" fillId="0" borderId="111" xfId="0" applyBorder="1" applyAlignment="1">
      <alignment horizontal="center" vertical="center" wrapText="1"/>
    </xf>
    <xf numFmtId="10" fontId="0" fillId="0" borderId="30" xfId="2" applyNumberFormat="1" applyFont="1" applyFill="1" applyBorder="1" applyAlignment="1">
      <alignment horizontal="center" vertical="center"/>
    </xf>
    <xf numFmtId="10" fontId="0" fillId="2" borderId="54" xfId="2" applyNumberFormat="1" applyFont="1" applyFill="1" applyBorder="1" applyAlignment="1">
      <alignment horizontal="center" vertical="center"/>
    </xf>
    <xf numFmtId="10" fontId="0" fillId="0" borderId="54" xfId="2" applyNumberFormat="1" applyFont="1" applyFill="1" applyBorder="1" applyAlignment="1">
      <alignment horizontal="center" vertical="center"/>
    </xf>
    <xf numFmtId="10" fontId="0" fillId="2" borderId="32" xfId="2" applyNumberFormat="1" applyFont="1" applyFill="1" applyBorder="1" applyAlignment="1">
      <alignment horizontal="center" vertical="center"/>
    </xf>
    <xf numFmtId="10" fontId="0" fillId="0" borderId="115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0" fontId="0" fillId="0" borderId="0" xfId="2" applyNumberFormat="1" applyFont="1" applyFill="1" applyBorder="1" applyAlignment="1">
      <alignment horizontal="center" vertical="center"/>
    </xf>
    <xf numFmtId="1" fontId="12" fillId="0" borderId="112" xfId="1" applyNumberFormat="1" applyFont="1" applyFill="1" applyBorder="1" applyAlignment="1">
      <alignment horizontal="center" vertical="center"/>
    </xf>
    <xf numFmtId="1" fontId="13" fillId="0" borderId="110" xfId="0" applyNumberFormat="1" applyFont="1" applyBorder="1" applyAlignment="1">
      <alignment horizontal="center" vertical="center" wrapText="1"/>
    </xf>
    <xf numFmtId="10" fontId="0" fillId="2" borderId="115" xfId="2" applyNumberFormat="1" applyFont="1" applyFill="1" applyBorder="1" applyAlignment="1">
      <alignment horizontal="center" vertical="center"/>
    </xf>
    <xf numFmtId="10" fontId="0" fillId="2" borderId="68" xfId="2" applyNumberFormat="1" applyFont="1" applyFill="1" applyBorder="1" applyAlignment="1">
      <alignment horizontal="center" vertical="center"/>
    </xf>
    <xf numFmtId="0" fontId="0" fillId="0" borderId="99" xfId="0" applyBorder="1" applyAlignment="1">
      <alignment horizontal="center" vertical="center" wrapText="1"/>
    </xf>
    <xf numFmtId="167" fontId="0" fillId="0" borderId="40" xfId="0" applyNumberFormat="1" applyBorder="1" applyAlignment="1" applyProtection="1">
      <alignment horizontal="center" vertical="center"/>
      <protection locked="0"/>
    </xf>
    <xf numFmtId="167" fontId="3" fillId="5" borderId="71" xfId="0" applyNumberFormat="1" applyFont="1" applyFill="1" applyBorder="1" applyAlignment="1" applyProtection="1">
      <alignment horizontal="center" vertical="center"/>
      <protection locked="0"/>
    </xf>
    <xf numFmtId="167" fontId="0" fillId="0" borderId="120" xfId="0" applyNumberFormat="1" applyBorder="1" applyAlignment="1" applyProtection="1">
      <alignment horizontal="center" vertical="center"/>
      <protection locked="0"/>
    </xf>
    <xf numFmtId="0" fontId="3" fillId="5" borderId="60" xfId="0" applyFont="1" applyFill="1" applyBorder="1" applyAlignment="1" applyProtection="1">
      <alignment horizontal="center" vertical="center" wrapText="1"/>
      <protection locked="0"/>
    </xf>
    <xf numFmtId="0" fontId="0" fillId="0" borderId="123" xfId="0" applyBorder="1" applyAlignment="1" applyProtection="1">
      <alignment horizontal="center" vertical="center" wrapText="1"/>
      <protection locked="0"/>
    </xf>
    <xf numFmtId="0" fontId="3" fillId="6" borderId="63" xfId="0" applyFont="1" applyFill="1" applyBorder="1" applyAlignment="1" applyProtection="1">
      <alignment horizontal="center" vertical="center" wrapText="1"/>
    </xf>
    <xf numFmtId="0" fontId="0" fillId="2" borderId="107" xfId="0" applyFill="1" applyBorder="1" applyAlignment="1" applyProtection="1">
      <alignment horizontal="center" vertical="center" wrapText="1"/>
    </xf>
    <xf numFmtId="0" fontId="0" fillId="2" borderId="109" xfId="0" applyFill="1" applyBorder="1" applyAlignment="1" applyProtection="1">
      <alignment horizontal="center" vertical="center" wrapText="1"/>
    </xf>
    <xf numFmtId="0" fontId="0" fillId="0" borderId="124" xfId="0" applyBorder="1" applyAlignment="1" applyProtection="1">
      <alignment horizontal="center" vertical="center" wrapText="1"/>
      <protection locked="0"/>
    </xf>
    <xf numFmtId="0" fontId="5" fillId="0" borderId="125" xfId="0" applyFont="1" applyBorder="1" applyAlignment="1" applyProtection="1">
      <alignment horizontal="center" vertical="center" wrapText="1"/>
      <protection locked="0"/>
    </xf>
    <xf numFmtId="0" fontId="5" fillId="0" borderId="126" xfId="0" applyFont="1" applyBorder="1" applyAlignment="1" applyProtection="1">
      <alignment horizontal="center" vertical="center"/>
      <protection locked="0"/>
    </xf>
    <xf numFmtId="167" fontId="2" fillId="0" borderId="40" xfId="1" applyNumberFormat="1" applyFont="1" applyBorder="1" applyAlignment="1" applyProtection="1">
      <alignment horizontal="center" vertical="center"/>
      <protection locked="0"/>
    </xf>
    <xf numFmtId="0" fontId="0" fillId="0" borderId="123" xfId="0" applyBorder="1" applyAlignment="1" applyProtection="1">
      <alignment horizontal="left" vertical="center" wrapText="1"/>
      <protection locked="0"/>
    </xf>
    <xf numFmtId="0" fontId="0" fillId="0" borderId="121" xfId="0" applyBorder="1" applyAlignment="1" applyProtection="1">
      <alignment horizontal="left" vertical="center" wrapText="1"/>
      <protection locked="0"/>
    </xf>
    <xf numFmtId="0" fontId="0" fillId="0" borderId="122" xfId="0" applyBorder="1" applyAlignment="1" applyProtection="1">
      <alignment horizontal="left" vertical="center" wrapText="1"/>
      <protection locked="0"/>
    </xf>
    <xf numFmtId="0" fontId="3" fillId="5" borderId="60" xfId="0" applyFont="1" applyFill="1" applyBorder="1" applyAlignment="1" applyProtection="1">
      <alignment horizontal="left" vertical="center" wrapText="1"/>
      <protection locked="0"/>
    </xf>
    <xf numFmtId="0" fontId="3" fillId="6" borderId="63" xfId="0" applyFont="1" applyFill="1" applyBorder="1" applyAlignment="1" applyProtection="1">
      <alignment horizontal="left" vertical="center" wrapText="1"/>
    </xf>
    <xf numFmtId="0" fontId="0" fillId="2" borderId="107" xfId="0" applyFill="1" applyBorder="1" applyAlignment="1" applyProtection="1">
      <alignment horizontal="left" vertical="center" wrapText="1"/>
    </xf>
    <xf numFmtId="0" fontId="0" fillId="2" borderId="109" xfId="0" applyFill="1" applyBorder="1" applyAlignment="1" applyProtection="1">
      <alignment horizontal="left" vertical="center" wrapText="1"/>
    </xf>
    <xf numFmtId="0" fontId="0" fillId="0" borderId="124" xfId="0" applyBorder="1" applyAlignment="1" applyProtection="1">
      <alignment horizontal="left" vertical="center" wrapText="1"/>
      <protection locked="0"/>
    </xf>
    <xf numFmtId="0" fontId="0" fillId="0" borderId="129" xfId="0" applyBorder="1" applyAlignment="1" applyProtection="1">
      <alignment horizontal="center" vertical="center" wrapText="1"/>
      <protection locked="0"/>
    </xf>
    <xf numFmtId="10" fontId="0" fillId="2" borderId="73" xfId="2" applyNumberFormat="1" applyFont="1" applyFill="1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 wrapText="1"/>
    </xf>
    <xf numFmtId="44" fontId="12" fillId="0" borderId="0" xfId="1" applyFont="1" applyAlignment="1" applyProtection="1">
      <alignment horizontal="left" vertical="center" wrapText="1"/>
      <protection locked="0"/>
    </xf>
    <xf numFmtId="167" fontId="3" fillId="6" borderId="131" xfId="1" applyNumberFormat="1" applyFont="1" applyFill="1" applyBorder="1" applyAlignment="1" applyProtection="1">
      <alignment horizontal="center" vertical="center"/>
    </xf>
    <xf numFmtId="167" fontId="3" fillId="6" borderId="130" xfId="1" applyNumberFormat="1" applyFont="1" applyFill="1" applyBorder="1" applyAlignment="1" applyProtection="1">
      <alignment horizontal="center" vertical="center"/>
    </xf>
    <xf numFmtId="167" fontId="3" fillId="6" borderId="132" xfId="1" applyNumberFormat="1" applyFont="1" applyFill="1" applyBorder="1" applyAlignment="1" applyProtection="1">
      <alignment horizontal="center" vertical="center"/>
    </xf>
    <xf numFmtId="0" fontId="3" fillId="6" borderId="65" xfId="0" applyFont="1" applyFill="1" applyBorder="1" applyAlignment="1" applyProtection="1">
      <alignment horizontal="center" vertical="center" wrapText="1"/>
    </xf>
    <xf numFmtId="0" fontId="5" fillId="0" borderId="116" xfId="0" applyFont="1" applyBorder="1" applyAlignment="1" applyProtection="1">
      <alignment horizontal="center" vertical="center" wrapText="1"/>
      <protection locked="0"/>
    </xf>
    <xf numFmtId="167" fontId="2" fillId="0" borderId="117" xfId="1" applyNumberFormat="1" applyFont="1" applyBorder="1" applyAlignment="1" applyProtection="1">
      <alignment horizontal="center" vertical="center"/>
      <protection locked="0"/>
    </xf>
    <xf numFmtId="167" fontId="2" fillId="0" borderId="133" xfId="1" applyNumberFormat="1" applyFont="1" applyBorder="1" applyAlignment="1" applyProtection="1">
      <alignment horizontal="center" vertical="center"/>
      <protection locked="0"/>
    </xf>
    <xf numFmtId="167" fontId="2" fillId="0" borderId="118" xfId="1" applyNumberFormat="1" applyFont="1" applyBorder="1" applyAlignment="1" applyProtection="1">
      <alignment horizontal="center" vertical="center"/>
      <protection locked="0"/>
    </xf>
    <xf numFmtId="167" fontId="2" fillId="0" borderId="37" xfId="1" applyNumberFormat="1" applyFont="1" applyBorder="1" applyAlignment="1" applyProtection="1">
      <alignment horizontal="center" vertical="center"/>
      <protection locked="0"/>
    </xf>
    <xf numFmtId="0" fontId="0" fillId="0" borderId="129" xfId="0" applyBorder="1" applyAlignment="1" applyProtection="1">
      <alignment horizontal="left" vertical="center" wrapText="1"/>
      <protection locked="0"/>
    </xf>
    <xf numFmtId="167" fontId="0" fillId="0" borderId="58" xfId="1" applyNumberFormat="1" applyFont="1" applyBorder="1" applyAlignment="1" applyProtection="1">
      <alignment horizontal="center" vertical="center"/>
      <protection locked="0"/>
    </xf>
    <xf numFmtId="167" fontId="2" fillId="0" borderId="86" xfId="1" applyNumberFormat="1" applyFont="1" applyBorder="1" applyAlignment="1" applyProtection="1">
      <alignment horizontal="center" vertical="center"/>
      <protection locked="0"/>
    </xf>
    <xf numFmtId="167" fontId="2" fillId="0" borderId="59" xfId="1" applyNumberFormat="1" applyFont="1" applyBorder="1" applyAlignment="1" applyProtection="1">
      <alignment horizontal="center" vertical="center"/>
      <protection locked="0"/>
    </xf>
    <xf numFmtId="167" fontId="0" fillId="0" borderId="39" xfId="0" applyNumberFormat="1" applyBorder="1" applyAlignment="1" applyProtection="1">
      <alignment horizontal="center" vertical="center"/>
      <protection locked="0"/>
    </xf>
    <xf numFmtId="167" fontId="0" fillId="0" borderId="70" xfId="0" applyNumberFormat="1" applyBorder="1" applyAlignment="1" applyProtection="1">
      <alignment horizontal="center" vertical="center"/>
      <protection locked="0"/>
    </xf>
    <xf numFmtId="167" fontId="3" fillId="5" borderId="41" xfId="0" applyNumberFormat="1" applyFont="1" applyFill="1" applyBorder="1" applyAlignment="1" applyProtection="1">
      <alignment horizontal="center" vertical="center"/>
      <protection locked="0"/>
    </xf>
    <xf numFmtId="167" fontId="3" fillId="5" borderId="42" xfId="0" applyNumberFormat="1" applyFont="1" applyFill="1" applyBorder="1" applyAlignment="1" applyProtection="1">
      <alignment horizontal="center" vertical="center"/>
      <protection locked="0"/>
    </xf>
    <xf numFmtId="167" fontId="0" fillId="0" borderId="58" xfId="0" applyNumberFormat="1" applyBorder="1" applyAlignment="1" applyProtection="1">
      <alignment horizontal="center" vertical="center"/>
      <protection locked="0"/>
    </xf>
    <xf numFmtId="167" fontId="0" fillId="0" borderId="86" xfId="0" applyNumberFormat="1" applyBorder="1" applyAlignment="1" applyProtection="1">
      <alignment horizontal="center" vertical="center"/>
      <protection locked="0"/>
    </xf>
    <xf numFmtId="167" fontId="3" fillId="6" borderId="6" xfId="0" applyNumberFormat="1" applyFont="1" applyFill="1" applyBorder="1" applyAlignment="1" applyProtection="1">
      <alignment horizontal="center" vertical="center"/>
    </xf>
    <xf numFmtId="167" fontId="3" fillId="6" borderId="47" xfId="0" applyNumberFormat="1" applyFont="1" applyFill="1" applyBorder="1" applyAlignment="1" applyProtection="1">
      <alignment horizontal="center" vertical="center"/>
    </xf>
    <xf numFmtId="167" fontId="3" fillId="6" borderId="134" xfId="0" applyNumberFormat="1" applyFont="1" applyFill="1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 wrapText="1"/>
    </xf>
    <xf numFmtId="167" fontId="0" fillId="0" borderId="135" xfId="1" applyNumberFormat="1" applyFont="1" applyBorder="1" applyAlignment="1" applyProtection="1">
      <alignment horizontal="center" vertical="center" wrapText="1"/>
    </xf>
    <xf numFmtId="167" fontId="0" fillId="0" borderId="136" xfId="1" applyNumberFormat="1" applyFont="1" applyBorder="1" applyAlignment="1" applyProtection="1">
      <alignment horizontal="center" vertical="center" wrapText="1"/>
    </xf>
    <xf numFmtId="167" fontId="0" fillId="0" borderId="137" xfId="1" applyNumberFormat="1" applyFont="1" applyBorder="1" applyAlignment="1" applyProtection="1">
      <alignment horizontal="center" vertical="center" wrapText="1"/>
    </xf>
    <xf numFmtId="167" fontId="3" fillId="6" borderId="28" xfId="0" applyNumberFormat="1" applyFont="1" applyFill="1" applyBorder="1" applyAlignment="1" applyProtection="1">
      <alignment horizontal="center" vertical="center"/>
    </xf>
    <xf numFmtId="167" fontId="3" fillId="6" borderId="138" xfId="0" applyNumberFormat="1" applyFont="1" applyFill="1" applyBorder="1" applyAlignment="1" applyProtection="1">
      <alignment horizontal="center" vertical="center"/>
    </xf>
    <xf numFmtId="0" fontId="0" fillId="2" borderId="139" xfId="0" applyFill="1" applyBorder="1" applyAlignment="1" applyProtection="1">
      <alignment horizontal="center" vertical="center" wrapText="1"/>
    </xf>
    <xf numFmtId="10" fontId="0" fillId="2" borderId="30" xfId="2" applyNumberFormat="1" applyFont="1" applyFill="1" applyBorder="1" applyAlignment="1" applyProtection="1">
      <alignment horizontal="center" vertical="center"/>
    </xf>
    <xf numFmtId="10" fontId="0" fillId="2" borderId="53" xfId="2" applyNumberFormat="1" applyFont="1" applyFill="1" applyBorder="1" applyAlignment="1" applyProtection="1">
      <alignment horizontal="center" vertical="center"/>
    </xf>
    <xf numFmtId="10" fontId="0" fillId="2" borderId="32" xfId="2" applyNumberFormat="1" applyFont="1" applyFill="1" applyBorder="1" applyAlignment="1" applyProtection="1">
      <alignment horizontal="center" vertical="center"/>
    </xf>
    <xf numFmtId="10" fontId="0" fillId="2" borderId="57" xfId="2" applyNumberFormat="1" applyFont="1" applyFill="1" applyBorder="1" applyAlignment="1" applyProtection="1">
      <alignment horizontal="center" vertical="center"/>
    </xf>
    <xf numFmtId="167" fontId="2" fillId="0" borderId="38" xfId="1" applyNumberFormat="1" applyFont="1" applyBorder="1" applyAlignment="1" applyProtection="1">
      <alignment horizontal="center" vertical="center"/>
      <protection locked="0"/>
    </xf>
    <xf numFmtId="167" fontId="3" fillId="6" borderId="28" xfId="1" applyNumberFormat="1" applyFont="1" applyFill="1" applyBorder="1" applyAlignment="1" applyProtection="1">
      <alignment horizontal="center" vertical="center"/>
    </xf>
    <xf numFmtId="167" fontId="3" fillId="6" borderId="138" xfId="1" applyNumberFormat="1" applyFont="1" applyFill="1" applyBorder="1" applyAlignment="1" applyProtection="1">
      <alignment horizontal="center" vertical="center"/>
    </xf>
    <xf numFmtId="167" fontId="0" fillId="0" borderId="17" xfId="0" applyNumberFormat="1" applyBorder="1" applyAlignment="1" applyProtection="1">
      <alignment horizontal="center" vertical="center"/>
      <protection locked="0"/>
    </xf>
    <xf numFmtId="167" fontId="0" fillId="0" borderId="36" xfId="0" applyNumberFormat="1" applyBorder="1" applyAlignment="1" applyProtection="1">
      <alignment horizontal="center" vertical="center"/>
      <protection locked="0"/>
    </xf>
    <xf numFmtId="167" fontId="0" fillId="0" borderId="69" xfId="0" applyNumberFormat="1" applyBorder="1" applyAlignment="1" applyProtection="1">
      <alignment horizontal="center" vertical="center"/>
      <protection locked="0"/>
    </xf>
    <xf numFmtId="167" fontId="3" fillId="6" borderId="140" xfId="0" applyNumberFormat="1" applyFont="1" applyFill="1" applyBorder="1" applyAlignment="1" applyProtection="1">
      <alignment horizontal="center" vertical="center"/>
    </xf>
    <xf numFmtId="167" fontId="0" fillId="0" borderId="141" xfId="1" applyNumberFormat="1" applyFont="1" applyBorder="1" applyAlignment="1" applyProtection="1">
      <alignment horizontal="center" vertical="center" wrapText="1"/>
    </xf>
    <xf numFmtId="167" fontId="0" fillId="0" borderId="142" xfId="1" applyNumberFormat="1" applyFont="1" applyBorder="1" applyAlignment="1" applyProtection="1">
      <alignment horizontal="center" vertical="center" wrapText="1"/>
    </xf>
    <xf numFmtId="167" fontId="0" fillId="0" borderId="128" xfId="1" applyNumberFormat="1" applyFont="1" applyBorder="1" applyAlignment="1" applyProtection="1">
      <alignment horizontal="center" vertical="center" wrapText="1"/>
    </xf>
    <xf numFmtId="10" fontId="0" fillId="2" borderId="72" xfId="2" applyNumberFormat="1" applyFont="1" applyFill="1" applyBorder="1" applyAlignment="1" applyProtection="1">
      <alignment horizontal="center" vertical="center"/>
    </xf>
    <xf numFmtId="10" fontId="0" fillId="2" borderId="143" xfId="2" applyNumberFormat="1" applyFont="1" applyFill="1" applyBorder="1" applyAlignment="1" applyProtection="1">
      <alignment horizontal="center" vertical="center"/>
    </xf>
    <xf numFmtId="0" fontId="0" fillId="0" borderId="64" xfId="0" applyBorder="1" applyAlignment="1" applyProtection="1">
      <alignment horizontal="left" vertical="center" wrapText="1"/>
    </xf>
    <xf numFmtId="167" fontId="2" fillId="0" borderId="39" xfId="1" applyNumberFormat="1" applyFont="1" applyBorder="1" applyAlignment="1" applyProtection="1">
      <alignment horizontal="center" vertical="center"/>
      <protection locked="0"/>
    </xf>
    <xf numFmtId="167" fontId="2" fillId="0" borderId="70" xfId="1" applyNumberFormat="1" applyFont="1" applyBorder="1" applyAlignment="1" applyProtection="1">
      <alignment horizontal="center" vertical="center"/>
      <protection locked="0"/>
    </xf>
    <xf numFmtId="167" fontId="3" fillId="6" borderId="140" xfId="1" applyNumberFormat="1" applyFont="1" applyFill="1" applyBorder="1" applyAlignment="1" applyProtection="1">
      <alignment horizontal="center" vertical="center"/>
    </xf>
    <xf numFmtId="167" fontId="0" fillId="0" borderId="119" xfId="0" applyNumberFormat="1" applyBorder="1" applyAlignment="1" applyProtection="1">
      <alignment horizontal="center" vertical="center"/>
      <protection locked="0"/>
    </xf>
    <xf numFmtId="167" fontId="0" fillId="0" borderId="144" xfId="0" applyNumberFormat="1" applyBorder="1" applyAlignment="1" applyProtection="1">
      <alignment horizontal="center" vertical="center"/>
      <protection locked="0"/>
    </xf>
    <xf numFmtId="0" fontId="0" fillId="2" borderId="145" xfId="0" applyFill="1" applyBorder="1" applyAlignment="1" applyProtection="1">
      <alignment horizontal="center" vertical="center" wrapText="1"/>
    </xf>
    <xf numFmtId="0" fontId="0" fillId="2" borderId="114" xfId="0" applyFill="1" applyBorder="1" applyAlignment="1" applyProtection="1">
      <alignment horizontal="center" vertical="center" wrapText="1"/>
    </xf>
    <xf numFmtId="167" fontId="0" fillId="0" borderId="146" xfId="1" applyNumberFormat="1" applyFont="1" applyBorder="1" applyAlignment="1" applyProtection="1">
      <alignment horizontal="center" vertical="center" wrapText="1"/>
    </xf>
    <xf numFmtId="167" fontId="0" fillId="0" borderId="147" xfId="1" applyNumberFormat="1" applyFont="1" applyBorder="1" applyAlignment="1" applyProtection="1">
      <alignment horizontal="center" vertical="center" wrapText="1"/>
    </xf>
    <xf numFmtId="167" fontId="0" fillId="0" borderId="148" xfId="1" applyNumberFormat="1" applyFont="1" applyBorder="1" applyAlignment="1" applyProtection="1">
      <alignment horizontal="center" vertical="center" wrapText="1"/>
    </xf>
    <xf numFmtId="0" fontId="0" fillId="2" borderId="112" xfId="0" applyFill="1" applyBorder="1" applyAlignment="1" applyProtection="1">
      <alignment horizontal="center" vertical="center" wrapText="1"/>
    </xf>
    <xf numFmtId="0" fontId="0" fillId="5" borderId="149" xfId="0" applyFill="1" applyBorder="1" applyAlignment="1" applyProtection="1">
      <alignment horizontal="center" vertical="center" wrapText="1"/>
      <protection locked="0"/>
    </xf>
    <xf numFmtId="164" fontId="0" fillId="5" borderId="60" xfId="1" applyNumberFormat="1" applyFont="1" applyFill="1" applyBorder="1" applyAlignment="1" applyProtection="1">
      <alignment horizontal="center" vertical="center" wrapText="1"/>
      <protection locked="0"/>
    </xf>
    <xf numFmtId="167" fontId="0" fillId="0" borderId="124" xfId="1" applyNumberFormat="1" applyFont="1" applyBorder="1" applyAlignment="1" applyProtection="1">
      <alignment horizontal="center" vertical="center"/>
      <protection locked="0"/>
    </xf>
    <xf numFmtId="167" fontId="0" fillId="0" borderId="121" xfId="1" applyNumberFormat="1" applyFont="1" applyBorder="1" applyAlignment="1" applyProtection="1">
      <alignment horizontal="center" vertical="center"/>
      <protection locked="0"/>
    </xf>
    <xf numFmtId="167" fontId="0" fillId="0" borderId="154" xfId="1" applyNumberFormat="1" applyFont="1" applyBorder="1" applyAlignment="1" applyProtection="1">
      <alignment horizontal="center" vertical="center"/>
      <protection locked="0"/>
    </xf>
    <xf numFmtId="167" fontId="0" fillId="0" borderId="122" xfId="1" applyNumberFormat="1" applyFont="1" applyBorder="1" applyAlignment="1" applyProtection="1">
      <alignment horizontal="center" vertical="center"/>
      <protection locked="0"/>
    </xf>
    <xf numFmtId="9" fontId="0" fillId="0" borderId="44" xfId="2" applyFont="1" applyBorder="1" applyAlignment="1" applyProtection="1">
      <alignment horizontal="center" vertical="center"/>
    </xf>
    <xf numFmtId="9" fontId="0" fillId="0" borderId="45" xfId="2" applyFont="1" applyBorder="1" applyAlignment="1" applyProtection="1">
      <alignment horizontal="center" vertical="center"/>
    </xf>
    <xf numFmtId="9" fontId="0" fillId="0" borderId="46" xfId="2" applyFont="1" applyBorder="1" applyAlignment="1" applyProtection="1">
      <alignment horizontal="center" vertical="center"/>
    </xf>
    <xf numFmtId="10" fontId="0" fillId="0" borderId="30" xfId="2" applyNumberFormat="1" applyFont="1" applyBorder="1" applyAlignment="1" applyProtection="1">
      <alignment horizontal="center" vertical="center"/>
    </xf>
    <xf numFmtId="167" fontId="0" fillId="0" borderId="31" xfId="2" applyNumberFormat="1" applyFont="1" applyBorder="1" applyAlignment="1" applyProtection="1">
      <alignment horizontal="center" vertical="center"/>
    </xf>
    <xf numFmtId="10" fontId="0" fillId="0" borderId="54" xfId="2" applyNumberFormat="1" applyFont="1" applyBorder="1" applyAlignment="1" applyProtection="1">
      <alignment horizontal="center" vertical="center"/>
    </xf>
    <xf numFmtId="167" fontId="0" fillId="0" borderId="56" xfId="2" applyNumberFormat="1" applyFont="1" applyBorder="1" applyAlignment="1" applyProtection="1">
      <alignment horizontal="center" vertical="center"/>
    </xf>
    <xf numFmtId="10" fontId="0" fillId="0" borderId="32" xfId="2" applyNumberFormat="1" applyFont="1" applyBorder="1" applyAlignment="1" applyProtection="1">
      <alignment horizontal="center" vertical="center"/>
    </xf>
    <xf numFmtId="167" fontId="0" fillId="0" borderId="33" xfId="2" applyNumberFormat="1" applyFont="1" applyBorder="1" applyAlignment="1" applyProtection="1">
      <alignment horizontal="center" vertical="center"/>
    </xf>
    <xf numFmtId="167" fontId="3" fillId="0" borderId="17" xfId="1" applyNumberFormat="1" applyFont="1" applyBorder="1" applyAlignment="1" applyProtection="1">
      <alignment horizontal="left" vertical="center"/>
      <protection locked="0"/>
    </xf>
    <xf numFmtId="167" fontId="3" fillId="0" borderId="18" xfId="1" applyNumberFormat="1" applyFont="1" applyBorder="1" applyAlignment="1" applyProtection="1">
      <alignment horizontal="left" vertical="center"/>
      <protection locked="0"/>
    </xf>
    <xf numFmtId="10" fontId="0" fillId="0" borderId="107" xfId="2" applyNumberFormat="1" applyFont="1" applyBorder="1" applyAlignment="1" applyProtection="1">
      <alignment horizontal="center" vertical="center"/>
    </xf>
    <xf numFmtId="10" fontId="0" fillId="0" borderId="108" xfId="2" applyNumberFormat="1" applyFont="1" applyBorder="1" applyAlignment="1" applyProtection="1">
      <alignment horizontal="center" vertical="center"/>
    </xf>
    <xf numFmtId="10" fontId="0" fillId="0" borderId="109" xfId="2" applyNumberFormat="1" applyFont="1" applyBorder="1" applyAlignment="1" applyProtection="1">
      <alignment horizontal="center" vertical="center"/>
    </xf>
    <xf numFmtId="44" fontId="2" fillId="6" borderId="6" xfId="1" applyFont="1" applyFill="1" applyBorder="1" applyAlignment="1" applyProtection="1">
      <alignment horizontal="center" vertical="center" wrapText="1"/>
      <protection locked="0"/>
    </xf>
    <xf numFmtId="0" fontId="2" fillId="6" borderId="47" xfId="0" applyFont="1" applyFill="1" applyBorder="1" applyAlignment="1" applyProtection="1">
      <alignment horizontal="center" vertical="center" wrapText="1"/>
      <protection locked="0"/>
    </xf>
    <xf numFmtId="44" fontId="2" fillId="6" borderId="47" xfId="1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10" fontId="0" fillId="0" borderId="107" xfId="2" applyNumberFormat="1" applyFont="1" applyFill="1" applyBorder="1" applyAlignment="1">
      <alignment horizontal="center" vertical="center"/>
    </xf>
    <xf numFmtId="167" fontId="0" fillId="0" borderId="30" xfId="2" applyNumberFormat="1" applyFont="1" applyFill="1" applyBorder="1" applyAlignment="1">
      <alignment horizontal="center" vertical="center"/>
    </xf>
    <xf numFmtId="167" fontId="0" fillId="0" borderId="54" xfId="2" applyNumberFormat="1" applyFont="1" applyFill="1" applyBorder="1" applyAlignment="1">
      <alignment horizontal="center" vertical="center"/>
    </xf>
    <xf numFmtId="0" fontId="0" fillId="0" borderId="56" xfId="2" applyNumberFormat="1" applyFont="1" applyFill="1" applyBorder="1" applyAlignment="1">
      <alignment horizontal="center" vertical="center"/>
    </xf>
    <xf numFmtId="167" fontId="0" fillId="2" borderId="54" xfId="2" applyNumberFormat="1" applyFont="1" applyFill="1" applyBorder="1" applyAlignment="1">
      <alignment horizontal="center" vertical="center"/>
    </xf>
    <xf numFmtId="0" fontId="0" fillId="2" borderId="56" xfId="2" applyNumberFormat="1" applyFont="1" applyFill="1" applyBorder="1" applyAlignment="1">
      <alignment horizontal="center" vertical="center"/>
    </xf>
    <xf numFmtId="167" fontId="0" fillId="2" borderId="32" xfId="2" applyNumberFormat="1" applyFont="1" applyFill="1" applyBorder="1" applyAlignment="1">
      <alignment horizontal="center" vertical="center"/>
    </xf>
    <xf numFmtId="0" fontId="0" fillId="2" borderId="33" xfId="2" applyNumberFormat="1" applyFont="1" applyFill="1" applyBorder="1" applyAlignment="1">
      <alignment horizontal="center" vertical="center"/>
    </xf>
    <xf numFmtId="0" fontId="4" fillId="0" borderId="54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3" fillId="0" borderId="9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167" fontId="0" fillId="0" borderId="57" xfId="2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0" fontId="5" fillId="2" borderId="0" xfId="0" applyFont="1" applyFill="1"/>
    <xf numFmtId="167" fontId="5" fillId="2" borderId="0" xfId="1" applyNumberFormat="1" applyFont="1" applyFill="1" applyAlignment="1">
      <alignment horizontal="center" vertical="center"/>
    </xf>
    <xf numFmtId="0" fontId="9" fillId="0" borderId="0" xfId="4" applyFont="1" applyAlignment="1" applyProtection="1">
      <alignment vertical="center"/>
      <protection locked="0"/>
    </xf>
    <xf numFmtId="0" fontId="1" fillId="0" borderId="0" xfId="4" applyProtection="1">
      <protection locked="0"/>
    </xf>
    <xf numFmtId="168" fontId="1" fillId="0" borderId="0" xfId="4" applyNumberFormat="1" applyProtection="1">
      <protection locked="0"/>
    </xf>
    <xf numFmtId="44" fontId="4" fillId="0" borderId="64" xfId="5" applyFont="1" applyBorder="1" applyAlignment="1" applyProtection="1">
      <alignment horizontal="center"/>
      <protection locked="0"/>
    </xf>
    <xf numFmtId="44" fontId="4" fillId="0" borderId="156" xfId="5" applyFont="1" applyBorder="1" applyProtection="1">
      <protection locked="0"/>
    </xf>
    <xf numFmtId="9" fontId="4" fillId="0" borderId="156" xfId="4" applyNumberFormat="1" applyFont="1" applyBorder="1" applyProtection="1">
      <protection locked="0"/>
    </xf>
    <xf numFmtId="44" fontId="4" fillId="0" borderId="65" xfId="5" applyFont="1" applyBorder="1" applyProtection="1">
      <protection locked="0"/>
    </xf>
    <xf numFmtId="0" fontId="1" fillId="0" borderId="3" xfId="4" applyFont="1" applyBorder="1" applyAlignment="1" applyProtection="1">
      <alignment horizontal="left"/>
      <protection locked="0"/>
    </xf>
    <xf numFmtId="0" fontId="1" fillId="0" borderId="0" xfId="4" applyBorder="1" applyAlignment="1" applyProtection="1">
      <alignment horizontal="left"/>
      <protection locked="0"/>
    </xf>
    <xf numFmtId="44" fontId="4" fillId="0" borderId="0" xfId="5" applyFont="1" applyBorder="1" applyProtection="1">
      <protection locked="0"/>
    </xf>
    <xf numFmtId="1" fontId="11" fillId="3" borderId="66" xfId="5" applyNumberFormat="1" applyFont="1" applyFill="1" applyBorder="1" applyAlignment="1" applyProtection="1">
      <alignment horizontal="center" vertical="center"/>
    </xf>
    <xf numFmtId="0" fontId="5" fillId="0" borderId="0" xfId="4" applyFont="1" applyProtection="1">
      <protection locked="0"/>
    </xf>
    <xf numFmtId="44" fontId="0" fillId="0" borderId="0" xfId="5" applyFont="1" applyBorder="1" applyProtection="1">
      <protection locked="0"/>
    </xf>
    <xf numFmtId="44" fontId="0" fillId="7" borderId="158" xfId="5" applyFont="1" applyFill="1" applyBorder="1" applyProtection="1"/>
    <xf numFmtId="44" fontId="1" fillId="0" borderId="0" xfId="4" applyNumberFormat="1" applyProtection="1">
      <protection locked="0"/>
    </xf>
    <xf numFmtId="44" fontId="0" fillId="7" borderId="161" xfId="5" applyFont="1" applyFill="1" applyBorder="1" applyProtection="1"/>
    <xf numFmtId="44" fontId="0" fillId="0" borderId="158" xfId="5" applyFont="1" applyBorder="1" applyProtection="1"/>
    <xf numFmtId="167" fontId="0" fillId="0" borderId="0" xfId="5" applyNumberFormat="1" applyFont="1" applyProtection="1">
      <protection locked="0"/>
    </xf>
    <xf numFmtId="44" fontId="0" fillId="0" borderId="161" xfId="5" applyFont="1" applyBorder="1" applyProtection="1"/>
    <xf numFmtId="168" fontId="0" fillId="0" borderId="0" xfId="5" applyNumberFormat="1" applyFont="1" applyProtection="1">
      <protection locked="0"/>
    </xf>
    <xf numFmtId="0" fontId="5" fillId="0" borderId="0" xfId="6" applyFont="1" applyAlignment="1" applyProtection="1">
      <alignment horizontal="left" vertical="center"/>
    </xf>
    <xf numFmtId="0" fontId="1" fillId="0" borderId="0" xfId="4" applyProtection="1"/>
    <xf numFmtId="0" fontId="4" fillId="0" borderId="0" xfId="6" applyProtection="1"/>
    <xf numFmtId="0" fontId="16" fillId="0" borderId="0" xfId="4" applyFont="1" applyProtection="1">
      <protection locked="0"/>
    </xf>
    <xf numFmtId="168" fontId="1" fillId="0" borderId="0" xfId="4" applyNumberFormat="1" applyProtection="1"/>
    <xf numFmtId="44" fontId="16" fillId="0" borderId="0" xfId="4" applyNumberFormat="1" applyFont="1" applyProtection="1">
      <protection locked="0"/>
    </xf>
    <xf numFmtId="0" fontId="4" fillId="0" borderId="0" xfId="6" applyProtection="1">
      <protection locked="0"/>
    </xf>
    <xf numFmtId="0" fontId="17" fillId="0" borderId="0" xfId="3" applyFont="1" applyAlignment="1" applyProtection="1">
      <alignment vertical="center"/>
      <protection locked="0"/>
    </xf>
    <xf numFmtId="3" fontId="1" fillId="0" borderId="0" xfId="4" applyNumberFormat="1" applyProtection="1">
      <protection locked="0"/>
    </xf>
    <xf numFmtId="0" fontId="0" fillId="7" borderId="157" xfId="4" applyFont="1" applyFill="1" applyBorder="1" applyProtection="1">
      <protection locked="0"/>
    </xf>
    <xf numFmtId="0" fontId="0" fillId="7" borderId="160" xfId="4" applyFont="1" applyFill="1" applyBorder="1" applyProtection="1">
      <protection locked="0"/>
    </xf>
    <xf numFmtId="0" fontId="0" fillId="0" borderId="157" xfId="4" applyFont="1" applyBorder="1" applyProtection="1">
      <protection locked="0"/>
    </xf>
    <xf numFmtId="0" fontId="0" fillId="0" borderId="160" xfId="4" applyFont="1" applyBorder="1" applyProtection="1">
      <protection locked="0"/>
    </xf>
    <xf numFmtId="0" fontId="0" fillId="7" borderId="163" xfId="4" applyFont="1" applyFill="1" applyBorder="1" applyProtection="1">
      <protection locked="0"/>
    </xf>
    <xf numFmtId="0" fontId="0" fillId="7" borderId="165" xfId="4" applyFont="1" applyFill="1" applyBorder="1" applyProtection="1">
      <protection locked="0"/>
    </xf>
    <xf numFmtId="0" fontId="0" fillId="0" borderId="0" xfId="4" applyFont="1" applyProtection="1">
      <protection locked="0"/>
    </xf>
    <xf numFmtId="0" fontId="0" fillId="0" borderId="0" xfId="4" applyFont="1" applyProtection="1"/>
    <xf numFmtId="0" fontId="10" fillId="0" borderId="0" xfId="4" applyFont="1" applyProtection="1">
      <protection locked="0"/>
    </xf>
    <xf numFmtId="0" fontId="19" fillId="0" borderId="0" xfId="3" applyFont="1" applyAlignment="1" applyProtection="1">
      <alignment horizontal="left" vertical="center"/>
    </xf>
    <xf numFmtId="0" fontId="10" fillId="0" borderId="0" xfId="6" applyFont="1" applyAlignment="1" applyProtection="1">
      <alignment horizontal="left"/>
    </xf>
    <xf numFmtId="168" fontId="10" fillId="0" borderId="0" xfId="4" applyNumberFormat="1" applyFont="1" applyProtection="1"/>
    <xf numFmtId="0" fontId="19" fillId="0" borderId="0" xfId="3" applyFont="1" applyAlignment="1">
      <alignment vertical="center"/>
    </xf>
    <xf numFmtId="0" fontId="10" fillId="0" borderId="0" xfId="4" applyFont="1" applyProtection="1"/>
    <xf numFmtId="168" fontId="10" fillId="0" borderId="0" xfId="5" applyNumberFormat="1" applyFont="1" applyProtection="1"/>
    <xf numFmtId="0" fontId="0" fillId="2" borderId="32" xfId="0" applyFill="1" applyBorder="1" applyAlignment="1" applyProtection="1">
      <alignment horizontal="center" vertical="center" wrapText="1"/>
      <protection locked="0"/>
    </xf>
    <xf numFmtId="10" fontId="0" fillId="2" borderId="33" xfId="2" applyNumberFormat="1" applyFont="1" applyFill="1" applyBorder="1" applyAlignment="1" applyProtection="1">
      <alignment horizontal="center" vertical="center"/>
      <protection locked="0"/>
    </xf>
    <xf numFmtId="17" fontId="5" fillId="0" borderId="12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53" xfId="0" applyFont="1" applyBorder="1" applyAlignment="1" applyProtection="1">
      <alignment horizontal="right" vertical="center"/>
      <protection locked="0"/>
    </xf>
    <xf numFmtId="0" fontId="5" fillId="2" borderId="54" xfId="0" applyFont="1" applyFill="1" applyBorder="1" applyAlignment="1" applyProtection="1">
      <alignment horizontal="right" vertical="center"/>
      <protection locked="0"/>
    </xf>
    <xf numFmtId="0" fontId="5" fillId="2" borderId="55" xfId="0" applyFont="1" applyFill="1" applyBorder="1" applyAlignment="1" applyProtection="1">
      <alignment horizontal="right" vertical="center"/>
      <protection locked="0"/>
    </xf>
    <xf numFmtId="0" fontId="5" fillId="2" borderId="32" xfId="0" applyFont="1" applyFill="1" applyBorder="1" applyAlignment="1" applyProtection="1">
      <alignment horizontal="right" vertical="center"/>
      <protection locked="0"/>
    </xf>
    <xf numFmtId="0" fontId="5" fillId="2" borderId="57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right" vertical="center"/>
      <protection locked="0"/>
    </xf>
    <xf numFmtId="0" fontId="4" fillId="0" borderId="78" xfId="0" applyFont="1" applyBorder="1" applyAlignment="1" applyProtection="1">
      <alignment horizontal="right" vertical="center"/>
      <protection locked="0"/>
    </xf>
    <xf numFmtId="0" fontId="5" fillId="2" borderId="80" xfId="0" applyFont="1" applyFill="1" applyBorder="1" applyAlignment="1" applyProtection="1">
      <alignment horizontal="right" vertical="center"/>
      <protection locked="0"/>
    </xf>
    <xf numFmtId="0" fontId="5" fillId="2" borderId="81" xfId="0" applyFont="1" applyFill="1" applyBorder="1" applyAlignment="1" applyProtection="1">
      <alignment horizontal="right" vertical="center"/>
      <protection locked="0"/>
    </xf>
    <xf numFmtId="0" fontId="5" fillId="2" borderId="83" xfId="0" applyFont="1" applyFill="1" applyBorder="1" applyAlignment="1" applyProtection="1">
      <alignment horizontal="right" vertical="center"/>
      <protection locked="0"/>
    </xf>
    <xf numFmtId="0" fontId="5" fillId="2" borderId="84" xfId="0" applyFont="1" applyFill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9" fontId="0" fillId="0" borderId="98" xfId="2" applyFont="1" applyBorder="1" applyAlignment="1" applyProtection="1">
      <alignment horizontal="center" vertical="center"/>
      <protection locked="0"/>
    </xf>
    <xf numFmtId="9" fontId="0" fillId="0" borderId="100" xfId="2" applyFont="1" applyBorder="1" applyAlignment="1" applyProtection="1">
      <alignment horizontal="center" vertical="center"/>
      <protection locked="0"/>
    </xf>
    <xf numFmtId="9" fontId="0" fillId="0" borderId="102" xfId="2" applyFont="1" applyBorder="1" applyAlignment="1" applyProtection="1">
      <alignment horizontal="center" vertical="center"/>
      <protection locked="0"/>
    </xf>
    <xf numFmtId="167" fontId="0" fillId="0" borderId="150" xfId="1" applyNumberFormat="1" applyFont="1" applyBorder="1" applyAlignment="1" applyProtection="1">
      <alignment horizontal="center" vertical="center"/>
      <protection locked="0"/>
    </xf>
    <xf numFmtId="167" fontId="0" fillId="0" borderId="151" xfId="1" applyNumberFormat="1" applyFont="1" applyBorder="1" applyAlignment="1" applyProtection="1">
      <alignment horizontal="center" vertical="center"/>
      <protection locked="0"/>
    </xf>
    <xf numFmtId="167" fontId="0" fillId="0" borderId="152" xfId="1" applyNumberFormat="1" applyFont="1" applyBorder="1" applyAlignment="1" applyProtection="1">
      <alignment horizontal="center" vertical="center"/>
      <protection locked="0"/>
    </xf>
    <xf numFmtId="167" fontId="0" fillId="0" borderId="153" xfId="1" applyNumberFormat="1" applyFont="1" applyBorder="1" applyAlignment="1" applyProtection="1">
      <alignment horizontal="center" vertical="center"/>
      <protection locked="0"/>
    </xf>
    <xf numFmtId="9" fontId="0" fillId="0" borderId="103" xfId="2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14" fillId="0" borderId="110" xfId="0" applyFont="1" applyBorder="1" applyAlignment="1">
      <alignment horizontal="center"/>
    </xf>
    <xf numFmtId="0" fontId="14" fillId="0" borderId="111" xfId="0" applyFont="1" applyBorder="1" applyAlignment="1">
      <alignment horizontal="center"/>
    </xf>
    <xf numFmtId="0" fontId="14" fillId="0" borderId="99" xfId="0" applyFont="1" applyBorder="1" applyAlignment="1">
      <alignment horizontal="center"/>
    </xf>
    <xf numFmtId="164" fontId="14" fillId="0" borderId="110" xfId="1" applyNumberFormat="1" applyFont="1" applyBorder="1" applyAlignment="1">
      <alignment horizontal="center"/>
    </xf>
    <xf numFmtId="164" fontId="14" fillId="0" borderId="99" xfId="1" applyNumberFormat="1" applyFont="1" applyBorder="1" applyAlignment="1">
      <alignment horizontal="center"/>
    </xf>
    <xf numFmtId="0" fontId="1" fillId="0" borderId="159" xfId="4" applyBorder="1" applyAlignment="1" applyProtection="1">
      <alignment horizontal="center" vertical="center"/>
      <protection locked="0"/>
    </xf>
    <xf numFmtId="0" fontId="1" fillId="0" borderId="162" xfId="4" applyBorder="1" applyAlignment="1" applyProtection="1">
      <alignment horizontal="center" vertical="center"/>
      <protection locked="0"/>
    </xf>
    <xf numFmtId="0" fontId="15" fillId="8" borderId="0" xfId="4" applyFont="1" applyFill="1" applyAlignment="1" applyProtection="1">
      <alignment horizontal="center" vertical="center"/>
      <protection locked="0"/>
    </xf>
    <xf numFmtId="0" fontId="0" fillId="0" borderId="3" xfId="4" applyFont="1" applyBorder="1" applyAlignment="1" applyProtection="1">
      <alignment horizontal="left"/>
      <protection locked="0"/>
    </xf>
    <xf numFmtId="0" fontId="1" fillId="0" borderId="0" xfId="4" applyBorder="1" applyAlignment="1" applyProtection="1">
      <alignment horizontal="left"/>
      <protection locked="0"/>
    </xf>
    <xf numFmtId="0" fontId="1" fillId="0" borderId="3" xfId="4" applyFont="1" applyBorder="1" applyAlignment="1" applyProtection="1">
      <alignment horizontal="left"/>
      <protection locked="0"/>
    </xf>
    <xf numFmtId="0" fontId="3" fillId="0" borderId="0" xfId="4" applyFont="1" applyBorder="1" applyAlignment="1" applyProtection="1">
      <alignment horizontal="left"/>
      <protection locked="0"/>
    </xf>
    <xf numFmtId="0" fontId="3" fillId="0" borderId="155" xfId="4" applyFont="1" applyBorder="1" applyAlignment="1" applyProtection="1">
      <alignment horizontal="left"/>
      <protection locked="0"/>
    </xf>
    <xf numFmtId="0" fontId="12" fillId="0" borderId="64" xfId="6" applyFont="1" applyBorder="1" applyAlignment="1" applyProtection="1">
      <alignment horizontal="center" vertical="center" wrapText="1"/>
      <protection locked="0"/>
    </xf>
    <xf numFmtId="0" fontId="12" fillId="0" borderId="65" xfId="6" applyFont="1" applyBorder="1" applyAlignment="1" applyProtection="1">
      <alignment horizontal="center" vertical="center" wrapText="1"/>
      <protection locked="0"/>
    </xf>
    <xf numFmtId="0" fontId="1" fillId="7" borderId="159" xfId="4" applyFill="1" applyBorder="1" applyAlignment="1" applyProtection="1">
      <alignment horizontal="center" vertical="center"/>
      <protection locked="0"/>
    </xf>
    <xf numFmtId="0" fontId="1" fillId="7" borderId="162" xfId="4" applyFill="1" applyBorder="1" applyAlignment="1" applyProtection="1">
      <alignment horizontal="center" vertical="center"/>
      <protection locked="0"/>
    </xf>
    <xf numFmtId="0" fontId="18" fillId="3" borderId="67" xfId="6" applyFont="1" applyFill="1" applyBorder="1" applyAlignment="1" applyProtection="1">
      <alignment horizontal="center" vertical="center" wrapText="1"/>
      <protection locked="0"/>
    </xf>
    <xf numFmtId="0" fontId="18" fillId="3" borderId="68" xfId="6" applyFont="1" applyFill="1" applyBorder="1" applyAlignment="1" applyProtection="1">
      <alignment horizontal="center" vertical="center" wrapText="1"/>
      <protection locked="0"/>
    </xf>
    <xf numFmtId="0" fontId="1" fillId="0" borderId="0" xfId="4" applyAlignment="1" applyProtection="1">
      <alignment horizontal="center"/>
      <protection locked="0"/>
    </xf>
    <xf numFmtId="0" fontId="1" fillId="7" borderId="164" xfId="4" applyFill="1" applyBorder="1" applyAlignment="1" applyProtection="1">
      <alignment horizontal="center" vertical="center"/>
      <protection locked="0"/>
    </xf>
    <xf numFmtId="0" fontId="1" fillId="7" borderId="166" xfId="4" applyFill="1" applyBorder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left" vertical="center"/>
    </xf>
  </cellXfs>
  <cellStyles count="7">
    <cellStyle name="Hipervínculo" xfId="3" builtinId="8"/>
    <cellStyle name="Moneda" xfId="1" builtinId="4"/>
    <cellStyle name="Moneda 2" xfId="5" xr:uid="{AE04A725-BE56-450D-8301-CAAF3D1E2926}"/>
    <cellStyle name="Normal" xfId="0" builtinId="0"/>
    <cellStyle name="Normal 2" xfId="4" xr:uid="{ADC9D289-D149-41ED-BE49-2DD0072C1C67}"/>
    <cellStyle name="Normal 3" xfId="6" xr:uid="{31BFFAEA-1B1E-4BCB-B12A-A1DE29E2DF07}"/>
    <cellStyle name="Porcentaje" xfId="2" builtinId="5"/>
  </cellStyles>
  <dxfs count="0"/>
  <tableStyles count="0" defaultTableStyle="TableStyleMedium2" defaultPivotStyle="PivotStyleLight16"/>
  <colors>
    <mruColors>
      <color rgb="FFFFFFCC"/>
      <color rgb="FFE4FFC9"/>
      <color rgb="FFCCFFCC"/>
      <color rgb="FFFF4F4F"/>
      <color rgb="FFFF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 b="1"/>
              <a:t>CRECIMIENTO PORCENTUAL</a:t>
            </a:r>
            <a:r>
              <a:rPr lang="es-MX" b="1" baseline="0"/>
              <a:t> </a:t>
            </a:r>
            <a:r>
              <a:rPr lang="es-MX" b="1"/>
              <a:t>PORTAFOLIO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RENDIMIENTO MENSUAL</c:v>
          </c:tx>
          <c:spPr>
            <a:ln w="19050" cap="rnd">
              <a:solidFill>
                <a:schemeClr val="accent1">
                  <a:alpha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yVal>
            <c:numRef>
              <c:f>RESULTADOS!$K$4:$K$15</c:f>
              <c:numCache>
                <c:formatCode>0.00%</c:formatCode>
                <c:ptCount val="12"/>
                <c:pt idx="0">
                  <c:v>1.6287360992933642E-2</c:v>
                </c:pt>
                <c:pt idx="1">
                  <c:v>1.6287360992933642E-2</c:v>
                </c:pt>
                <c:pt idx="2">
                  <c:v>1.5967085060752829E-2</c:v>
                </c:pt>
                <c:pt idx="3">
                  <c:v>-3.8170895904424406E-4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DA-4929-AF63-87972521AF45}"/>
            </c:ext>
          </c:extLst>
        </c:ser>
        <c:ser>
          <c:idx val="1"/>
          <c:order val="1"/>
          <c:tx>
            <c:v>RENDIMIENTO ACUMULDO</c:v>
          </c:tx>
          <c:spPr>
            <a:ln w="19050" cap="rnd">
              <a:solidFill>
                <a:schemeClr val="accent2">
                  <a:alpha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strRef>
              <c:f>RESULTADOS!$B$4:$B$15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RESULTADOS!$L$4:$L$15</c:f>
              <c:numCache>
                <c:formatCode>0.00%</c:formatCode>
                <c:ptCount val="12"/>
                <c:pt idx="0">
                  <c:v>1.6287360992933642E-2</c:v>
                </c:pt>
                <c:pt idx="1">
                  <c:v>3.2574721985867285E-2</c:v>
                </c:pt>
                <c:pt idx="2">
                  <c:v>4.8541807046620117E-2</c:v>
                </c:pt>
                <c:pt idx="3">
                  <c:v>4.8160098087575876E-2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9A-4034-B861-FB3535F5E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23664"/>
        <c:axId val="344504552"/>
      </c:scatterChart>
      <c:valAx>
        <c:axId val="226823664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4504552"/>
        <c:crosses val="autoZero"/>
        <c:crossBetween val="midCat"/>
        <c:majorUnit val="1"/>
        <c:minorUnit val="0.25"/>
      </c:valAx>
      <c:valAx>
        <c:axId val="34450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6823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 b="1"/>
              <a:t>CRECIMIENTO</a:t>
            </a:r>
            <a:r>
              <a:rPr lang="es-MX" b="1" baseline="0"/>
              <a:t> </a:t>
            </a:r>
            <a:r>
              <a:rPr lang="es-MX" b="1"/>
              <a:t>CAPITAL</a:t>
            </a:r>
          </a:p>
        </c:rich>
      </c:tx>
      <c:layout>
        <c:manualLayout>
          <c:xMode val="edge"/>
          <c:yMode val="edge"/>
          <c:x val="0.29846946605437441"/>
          <c:y val="2.0811660210591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RENDIMIENTO MENSUAL</c:v>
          </c:tx>
          <c:spPr>
            <a:ln w="19050" cap="rnd">
              <a:solidFill>
                <a:schemeClr val="accent1">
                  <a:alpha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strRef>
              <c:f>RESULTADOS!$B$4:$B$15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RESULTADOS!$J$4:$J$15</c:f>
              <c:numCache>
                <c:formatCode>"$"#,##0.00</c:formatCode>
                <c:ptCount val="12"/>
                <c:pt idx="0">
                  <c:v>10342.441655790877</c:v>
                </c:pt>
                <c:pt idx="1">
                  <c:v>10342.441655790877</c:v>
                </c:pt>
                <c:pt idx="2">
                  <c:v>10149.717125143447</c:v>
                </c:pt>
                <c:pt idx="3">
                  <c:v>-241.89927348823164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A0-440A-8BAC-51D24E7D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23664"/>
        <c:axId val="344504552"/>
      </c:scatterChart>
      <c:valAx>
        <c:axId val="226823664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4504552"/>
        <c:crosses val="autoZero"/>
        <c:crossBetween val="midCat"/>
        <c:majorUnit val="1"/>
        <c:minorUnit val="0.25"/>
      </c:valAx>
      <c:valAx>
        <c:axId val="34450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6823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COMPOSICIÓN PORTAFOLIO</c:v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31-4B73-A10B-CAFFBCFA14D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31-4B73-A10B-CAFFBCFA14D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31-4B73-A10B-CAFFBCFA14D6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31-4B73-A10B-CAFFBCFA14D6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31-4B73-A10B-CAFFBCFA14D6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31-4B73-A10B-CAFFBCFA14D6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31-4B73-A10B-CAFFBCFA14D6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31-4B73-A10B-CAFFBCFA14D6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D31-4B73-A10B-CAFFBCFA14D6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D31-4B73-A10B-CAFFBCFA14D6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D31-4B73-A10B-CAFFBCFA14D6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D31-4B73-A10B-CAFFBCFA14D6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D31-4B73-A10B-CAFFBCFA14D6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D31-4B73-A10B-CAFFBCFA14D6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D31-4B73-A10B-CAFFBCFA14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PORTAFOLIO!$B$3:$B$17</c:f>
              <c:strCache>
                <c:ptCount val="15"/>
                <c:pt idx="0">
                  <c:v> Inmobiliario</c:v>
                </c:pt>
                <c:pt idx="1">
                  <c:v>Afluenta</c:v>
                </c:pt>
                <c:pt idx="2">
                  <c:v>Doopla</c:v>
                </c:pt>
                <c:pt idx="3">
                  <c:v>Yotepresto</c:v>
                </c:pt>
                <c:pt idx="4">
                  <c:v>Renta Fija</c:v>
                </c:pt>
                <c:pt idx="5">
                  <c:v>Bolsa de valores</c:v>
                </c:pt>
                <c:pt idx="6">
                  <c:v>Red girasol</c:v>
                </c:pt>
                <c:pt idx="7">
                  <c:v>Bitso</c:v>
                </c:pt>
                <c:pt idx="8">
                  <c:v>Play Business</c:v>
                </c:pt>
                <c:pt idx="9">
                  <c:v>Monific</c:v>
                </c:pt>
                <c:pt idx="10">
                  <c:v>100 ladrillos</c:v>
                </c:pt>
                <c:pt idx="11">
                  <c:v>Cumplo</c:v>
                </c:pt>
                <c:pt idx="12">
                  <c:v>Lendera</c:v>
                </c:pt>
                <c:pt idx="13">
                  <c:v>Otra 1</c:v>
                </c:pt>
                <c:pt idx="14">
                  <c:v>Otra 2</c:v>
                </c:pt>
              </c:strCache>
            </c:strRef>
          </c:cat>
          <c:val>
            <c:numRef>
              <c:f>PORTAFOLIO!$D$3:$D$17</c:f>
              <c:numCache>
                <c:formatCode>0.00%</c:formatCode>
                <c:ptCount val="15"/>
                <c:pt idx="0">
                  <c:v>0.2363786972557394</c:v>
                </c:pt>
                <c:pt idx="1">
                  <c:v>5.2178117096431803E-2</c:v>
                </c:pt>
                <c:pt idx="2">
                  <c:v>1.8749665353276702E-2</c:v>
                </c:pt>
                <c:pt idx="3">
                  <c:v>5.9461604603479067E-2</c:v>
                </c:pt>
                <c:pt idx="4">
                  <c:v>4.110406646950069E-2</c:v>
                </c:pt>
                <c:pt idx="5">
                  <c:v>0.55118283837114446</c:v>
                </c:pt>
                <c:pt idx="6">
                  <c:v>7.8740405481592061E-3</c:v>
                </c:pt>
                <c:pt idx="7">
                  <c:v>7.0866364933432858E-3</c:v>
                </c:pt>
                <c:pt idx="8">
                  <c:v>1.181106082223881E-2</c:v>
                </c:pt>
                <c:pt idx="9">
                  <c:v>7.8740405481592061E-3</c:v>
                </c:pt>
                <c:pt idx="10">
                  <c:v>0</c:v>
                </c:pt>
                <c:pt idx="11">
                  <c:v>3.1496162192636828E-3</c:v>
                </c:pt>
                <c:pt idx="12">
                  <c:v>3.1496162192636828E-3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6-4691-AADA-A6D3967F47D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1326983964143"/>
          <c:y val="0.18534984476265803"/>
          <c:w val="0.17286157634204519"/>
          <c:h val="0.70558716704639812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VALOR TOTAL DE MI INVERSIÓN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'Meta financiera 1'!$A$66:$A$76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('Meta financiera 1'!$C$4,'Meta financiera 1'!$B$11,'Meta financiera 1'!$B$13,'Meta financiera 1'!$B$15,'Meta financiera 1'!$B$17,'Meta financiera 1'!$B$19,'Meta financiera 1'!$B$21,'Meta financiera 1'!$B$23,'Meta financiera 1'!$B$25,'Meta financiera 1'!$B$27,'Meta financiera 1'!$B$29)</c:f>
              <c:numCache>
                <c:formatCode>_("$"* #,##0.00_);_("$"* \(#,##0.00\);_("$"* "-"??_);_(@_)</c:formatCode>
                <c:ptCount val="11"/>
                <c:pt idx="0">
                  <c:v>635000</c:v>
                </c:pt>
                <c:pt idx="1">
                  <c:v>901841.5535375016</c:v>
                </c:pt>
                <c:pt idx="2">
                  <c:v>1215629.1169812472</c:v>
                </c:pt>
                <c:pt idx="3">
                  <c:v>1608515.4004367345</c:v>
                </c:pt>
                <c:pt idx="4">
                  <c:v>2129294.3516107015</c:v>
                </c:pt>
                <c:pt idx="5">
                  <c:v>2717163.7207679716</c:v>
                </c:pt>
                <c:pt idx="6">
                  <c:v>3430488.8687415747</c:v>
                </c:pt>
                <c:pt idx="7">
                  <c:v>4296043.0095551889</c:v>
                </c:pt>
                <c:pt idx="8">
                  <c:v>5346312.9640182499</c:v>
                </c:pt>
                <c:pt idx="9">
                  <c:v>6620718.4867172334</c:v>
                </c:pt>
                <c:pt idx="10">
                  <c:v>8167091.8066280903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A-4DC6-B08F-161F7E4B20BD}"/>
            </c:ext>
          </c:extLst>
        </c:ser>
        <c:ser>
          <c:idx val="1"/>
          <c:order val="1"/>
          <c:tx>
            <c:v>VALOR META FINANCIERA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'Meta financiera 1'!$A$66:$A$76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'Meta financiera 1'!$B$66:$B$76</c:f>
              <c:numCache>
                <c:formatCode>_("$"* #,##0.00_);_("$"* \(#,##0.00\);_("$"* "-"??_);_(@_)</c:formatCode>
                <c:ptCount val="11"/>
                <c:pt idx="0">
                  <c:v>4000000</c:v>
                </c:pt>
                <c:pt idx="1">
                  <c:v>4000000</c:v>
                </c:pt>
                <c:pt idx="2">
                  <c:v>4000000</c:v>
                </c:pt>
                <c:pt idx="3">
                  <c:v>4000000</c:v>
                </c:pt>
                <c:pt idx="4">
                  <c:v>4000000</c:v>
                </c:pt>
                <c:pt idx="5">
                  <c:v>4000000</c:v>
                </c:pt>
                <c:pt idx="6">
                  <c:v>4000000</c:v>
                </c:pt>
                <c:pt idx="7">
                  <c:v>4000000</c:v>
                </c:pt>
                <c:pt idx="8">
                  <c:v>4000000</c:v>
                </c:pt>
                <c:pt idx="9">
                  <c:v>4000000</c:v>
                </c:pt>
                <c:pt idx="10">
                  <c:v>4000000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A-4DC6-B08F-161F7E4B2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749600"/>
        <c:axId val="316750776"/>
      </c:lineChart>
      <c:catAx>
        <c:axId val="31674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cuántos AÑOS</a:t>
                </a:r>
                <a:r>
                  <a:rPr lang="es-MX" baseline="0"/>
                  <a:t> TARDARÉ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67507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167507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valOr  meta  financiera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6749600"/>
        <c:crossesAt val="1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VALOR TOTAL DE MI INVERSIÓN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'Meta financiera 2'!$A$66:$A$76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('Meta financiera 2'!$C$4,'Meta financiera 2'!$B$11,'Meta financiera 2'!$B$13,'Meta financiera 2'!$B$15,'Meta financiera 2'!$B$17,'Meta financiera 2'!$B$19,'Meta financiera 2'!$B$21,'Meta financiera 2'!$B$23,'Meta financiera 2'!$B$25,'Meta financiera 2'!$B$27,'Meta financiera 2'!$B$29)</c:f>
              <c:numCache>
                <c:formatCode>_("$"* #,##0.00_);_("$"* \(#,##0.00\);_("$"* "-"??_);_(@_)</c:formatCode>
                <c:ptCount val="11"/>
                <c:pt idx="0">
                  <c:v>450000</c:v>
                </c:pt>
                <c:pt idx="1">
                  <c:v>611129.58115560887</c:v>
                </c:pt>
                <c:pt idx="2">
                  <c:v>801453.1333440491</c:v>
                </c:pt>
                <c:pt idx="3">
                  <c:v>1038227.0997746218</c:v>
                </c:pt>
                <c:pt idx="4">
                  <c:v>1351753.5167777222</c:v>
                </c:pt>
                <c:pt idx="5">
                  <c:v>1705308.9905859802</c:v>
                </c:pt>
                <c:pt idx="6">
                  <c:v>2133893.92542302</c:v>
                </c:pt>
                <c:pt idx="7">
                  <c:v>2653430.631758634</c:v>
                </c:pt>
                <c:pt idx="8">
                  <c:v>3283220.359044984</c:v>
                </c:pt>
                <c:pt idx="9">
                  <c:v>4046660.3542533186</c:v>
                </c:pt>
                <c:pt idx="10">
                  <c:v>4972113.0903515341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2-4AC6-A930-FD40511D1654}"/>
            </c:ext>
          </c:extLst>
        </c:ser>
        <c:ser>
          <c:idx val="1"/>
          <c:order val="1"/>
          <c:tx>
            <c:v>VALOR META FINANCIERA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'Meta financiera 2'!$A$66:$A$76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'Meta financiera 2'!$B$66:$B$76</c:f>
              <c:numCache>
                <c:formatCode>_("$"* #,##0.00_);_("$"* \(#,##0.00\);_("$"* "-"??_);_(@_)</c:formatCode>
                <c:ptCount val="11"/>
                <c:pt idx="0">
                  <c:v>3500000</c:v>
                </c:pt>
                <c:pt idx="1">
                  <c:v>3500000</c:v>
                </c:pt>
                <c:pt idx="2">
                  <c:v>3500000</c:v>
                </c:pt>
                <c:pt idx="3">
                  <c:v>3500000</c:v>
                </c:pt>
                <c:pt idx="4">
                  <c:v>3500000</c:v>
                </c:pt>
                <c:pt idx="5">
                  <c:v>3500000</c:v>
                </c:pt>
                <c:pt idx="6">
                  <c:v>3500000</c:v>
                </c:pt>
                <c:pt idx="7">
                  <c:v>3500000</c:v>
                </c:pt>
                <c:pt idx="8">
                  <c:v>3500000</c:v>
                </c:pt>
                <c:pt idx="9">
                  <c:v>3500000</c:v>
                </c:pt>
                <c:pt idx="10">
                  <c:v>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2-4AC6-A930-FD40511D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749600"/>
        <c:axId val="316750776"/>
      </c:lineChart>
      <c:catAx>
        <c:axId val="31674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cuántos AÑOS</a:t>
                </a:r>
                <a:r>
                  <a:rPr lang="es-MX" baseline="0"/>
                  <a:t> TARDARÉ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67507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167507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valOr  meta  financiera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6749600"/>
        <c:crossesAt val="1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15</xdr:row>
      <xdr:rowOff>125731</xdr:rowOff>
    </xdr:from>
    <xdr:to>
      <xdr:col>7</xdr:col>
      <xdr:colOff>220980</xdr:colOff>
      <xdr:row>29</xdr:row>
      <xdr:rowOff>175260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4E7BEB3-8497-472E-A976-7F7C3EBBE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396240</xdr:colOff>
      <xdr:row>16</xdr:row>
      <xdr:rowOff>1</xdr:rowOff>
    </xdr:from>
    <xdr:to>
      <xdr:col>12</xdr:col>
      <xdr:colOff>670560</xdr:colOff>
      <xdr:row>29</xdr:row>
      <xdr:rowOff>167641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B63352-4CEA-405A-84C7-2D2B20A96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0</xdr:row>
      <xdr:rowOff>129540</xdr:rowOff>
    </xdr:from>
    <xdr:to>
      <xdr:col>9</xdr:col>
      <xdr:colOff>1089660</xdr:colOff>
      <xdr:row>20</xdr:row>
      <xdr:rowOff>198120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E2C22A-B374-41D2-9ABF-44C1E9DE02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297345</xdr:colOff>
      <xdr:row>0</xdr:row>
      <xdr:rowOff>70070</xdr:rowOff>
    </xdr:from>
    <xdr:to>
      <xdr:col>9</xdr:col>
      <xdr:colOff>289891</xdr:colOff>
      <xdr:row>19</xdr:row>
      <xdr:rowOff>149087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ED6A03-8192-4A2A-A225-629FD0B25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297345</xdr:colOff>
      <xdr:row>0</xdr:row>
      <xdr:rowOff>70070</xdr:rowOff>
    </xdr:from>
    <xdr:to>
      <xdr:col>9</xdr:col>
      <xdr:colOff>289891</xdr:colOff>
      <xdr:row>19</xdr:row>
      <xdr:rowOff>149087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DFE9C1-88A9-4F73-9FC2-B204A1C9A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estadero.com/reginvitados.php?ref=9b582fc" TargetMode="External"/><Relationship Id="rId13" Type="http://schemas.openxmlformats.org/officeDocument/2006/relationships/hyperlink" Target="https://vrlps.co/FT5SBHr/cp" TargetMode="External"/><Relationship Id="rId18" Type="http://schemas.openxmlformats.org/officeDocument/2006/relationships/hyperlink" Target="http://bit.ly/32OXJ0F" TargetMode="External"/><Relationship Id="rId3" Type="http://schemas.openxmlformats.org/officeDocument/2006/relationships/hyperlink" Target="https://expansive.mx/invite/index.html?code=jbpaye" TargetMode="External"/><Relationship Id="rId7" Type="http://schemas.openxmlformats.org/officeDocument/2006/relationships/hyperlink" Target="https://www.doopla.mx/registrate/2bkzzh" TargetMode="External"/><Relationship Id="rId12" Type="http://schemas.openxmlformats.org/officeDocument/2006/relationships/hyperlink" Target="http://redgirasol.com/r/myprimermillon" TargetMode="External"/><Relationship Id="rId17" Type="http://schemas.openxmlformats.org/officeDocument/2006/relationships/hyperlink" Target="https://myprimermillon.com/" TargetMode="External"/><Relationship Id="rId2" Type="http://schemas.openxmlformats.org/officeDocument/2006/relationships/hyperlink" Target="https://inverspot.mx/?spot_refiere=17d7ffbe9f045c3c" TargetMode="External"/><Relationship Id="rId16" Type="http://schemas.openxmlformats.org/officeDocument/2006/relationships/hyperlink" Target="https://www.youtube.com/channel/UCbb1DXDT2na8qvgyWLintjg?sub_confirmation=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m2crowd.com/signup/?ref=e727fa5" TargetMode="External"/><Relationship Id="rId6" Type="http://schemas.openxmlformats.org/officeDocument/2006/relationships/hyperlink" Target="https://www.afluenta.mx/invertir-creditos-l/alelara/9c25a3164d9e02a4b2a48ee3c2f166ecdbfa53e8/bXlwcmltZXJtaWxsb24=" TargetMode="External"/><Relationship Id="rId11" Type="http://schemas.openxmlformats.org/officeDocument/2006/relationships/hyperlink" Target="https://www.yotepresto.com/" TargetMode="External"/><Relationship Id="rId5" Type="http://schemas.openxmlformats.org/officeDocument/2006/relationships/hyperlink" Target="https://app.monific.com/?r=19879f6a-8baa-4245-80ca-64fb7fb9d731" TargetMode="External"/><Relationship Id="rId15" Type="http://schemas.openxmlformats.org/officeDocument/2006/relationships/hyperlink" Target="https://www.binance.com/en/register?ref=XRJC2UNP" TargetMode="External"/><Relationship Id="rId10" Type="http://schemas.openxmlformats.org/officeDocument/2006/relationships/hyperlink" Target="http://www.supertasas.com/?utm_source=MyPrimerMillon&amp;utm_medium=MyPrimerMillon&amp;utm_campaign=MyPrimerMillon&amp;utm_term=MyPrimerMillon&amp;utm_content=MyPrimerMillon" TargetMode="External"/><Relationship Id="rId19" Type="http://schemas.openxmlformats.org/officeDocument/2006/relationships/hyperlink" Target="https://www.cetesdirecto.com/" TargetMode="External"/><Relationship Id="rId4" Type="http://schemas.openxmlformats.org/officeDocument/2006/relationships/hyperlink" Target="http://bit.ly/2VLHxJr" TargetMode="External"/><Relationship Id="rId9" Type="http://schemas.openxmlformats.org/officeDocument/2006/relationships/hyperlink" Target="https://playbusiness.mx/registrar?code=FF979" TargetMode="External"/><Relationship Id="rId14" Type="http://schemas.openxmlformats.org/officeDocument/2006/relationships/hyperlink" Target="https://bitso.com/?ref=rjw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hannel/UCbb1DXDT2na8qvgyWLintjg?sub_confirmation=1" TargetMode="External"/><Relationship Id="rId2" Type="http://schemas.openxmlformats.org/officeDocument/2006/relationships/hyperlink" Target="https://www.facebook.com/myprimermillon/" TargetMode="External"/><Relationship Id="rId1" Type="http://schemas.openxmlformats.org/officeDocument/2006/relationships/hyperlink" Target="https://myprimermillon.com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hannel/UCbb1DXDT2na8qvgyWLintjg?sub_confirmation=1" TargetMode="External"/><Relationship Id="rId2" Type="http://schemas.openxmlformats.org/officeDocument/2006/relationships/hyperlink" Target="https://www.facebook.com/myprimermillon/" TargetMode="External"/><Relationship Id="rId1" Type="http://schemas.openxmlformats.org/officeDocument/2006/relationships/hyperlink" Target="https://myprimermillon.com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DCA8-2BDC-49FC-AE42-B1755799EEA8}">
  <dimension ref="B1:H41"/>
  <sheetViews>
    <sheetView tabSelected="1" zoomScaleNormal="100" workbookViewId="0">
      <selection activeCell="C20" sqref="C20"/>
    </sheetView>
  </sheetViews>
  <sheetFormatPr baseColWidth="10" defaultRowHeight="14.4" x14ac:dyDescent="0.3"/>
  <cols>
    <col min="1" max="1" width="2.5546875" customWidth="1"/>
    <col min="2" max="2" width="4.88671875" customWidth="1"/>
    <col min="3" max="3" width="17.5546875" customWidth="1"/>
    <col min="4" max="4" width="79.6640625" customWidth="1"/>
    <col min="5" max="5" width="3.88671875" customWidth="1"/>
    <col min="6" max="6" width="18.21875" customWidth="1"/>
    <col min="7" max="7" width="46.33203125" customWidth="1"/>
  </cols>
  <sheetData>
    <row r="1" spans="2:8" ht="40.799999999999997" customHeight="1" x14ac:dyDescent="0.3">
      <c r="C1" s="355" t="s">
        <v>93</v>
      </c>
      <c r="D1" s="355"/>
      <c r="E1" s="90"/>
      <c r="F1" s="104" t="s">
        <v>99</v>
      </c>
      <c r="G1" s="102" t="s">
        <v>92</v>
      </c>
      <c r="H1" s="96"/>
    </row>
    <row r="2" spans="2:8" ht="22.8" customHeight="1" x14ac:dyDescent="0.3">
      <c r="C2" s="355" t="s">
        <v>55</v>
      </c>
      <c r="D2" s="355"/>
      <c r="E2" s="90"/>
      <c r="F2" s="104" t="s">
        <v>91</v>
      </c>
      <c r="G2" s="102" t="s">
        <v>90</v>
      </c>
      <c r="H2" s="96"/>
    </row>
    <row r="3" spans="2:8" ht="16.8" customHeight="1" x14ac:dyDescent="0.3">
      <c r="C3" s="91"/>
    </row>
    <row r="4" spans="2:8" ht="19.2" customHeight="1" x14ac:dyDescent="0.3">
      <c r="B4" s="92"/>
      <c r="C4" s="94" t="s">
        <v>74</v>
      </c>
      <c r="D4" s="89"/>
      <c r="E4" s="89"/>
      <c r="F4" s="94" t="s">
        <v>96</v>
      </c>
    </row>
    <row r="5" spans="2:8" ht="18" customHeight="1" thickBot="1" x14ac:dyDescent="0.35">
      <c r="B5" s="93">
        <v>1</v>
      </c>
      <c r="C5" s="98" t="s">
        <v>60</v>
      </c>
      <c r="D5" s="89"/>
      <c r="E5" s="89"/>
    </row>
    <row r="6" spans="2:8" ht="18" customHeight="1" x14ac:dyDescent="0.3">
      <c r="B6" s="93">
        <v>2</v>
      </c>
      <c r="C6" s="98" t="s">
        <v>61</v>
      </c>
      <c r="D6" s="89"/>
      <c r="E6" s="89"/>
      <c r="F6" s="357"/>
      <c r="G6" t="s">
        <v>101</v>
      </c>
    </row>
    <row r="7" spans="2:8" ht="18" customHeight="1" thickBot="1" x14ac:dyDescent="0.35">
      <c r="B7" s="93">
        <v>3</v>
      </c>
      <c r="C7" s="94" t="s">
        <v>62</v>
      </c>
      <c r="D7" s="89"/>
      <c r="E7" s="89"/>
      <c r="F7" s="358"/>
      <c r="G7" t="s">
        <v>97</v>
      </c>
    </row>
    <row r="8" spans="2:8" ht="18" customHeight="1" thickBot="1" x14ac:dyDescent="0.35">
      <c r="B8" s="93">
        <v>4</v>
      </c>
      <c r="C8" s="98" t="s">
        <v>4</v>
      </c>
      <c r="D8" s="95" t="s">
        <v>71</v>
      </c>
      <c r="E8" s="95"/>
    </row>
    <row r="9" spans="2:8" ht="18" customHeight="1" x14ac:dyDescent="0.3">
      <c r="B9" s="93">
        <v>5</v>
      </c>
      <c r="C9" s="98" t="s">
        <v>63</v>
      </c>
      <c r="D9" s="89"/>
      <c r="E9" s="89"/>
      <c r="F9" s="359"/>
      <c r="G9" t="s">
        <v>100</v>
      </c>
    </row>
    <row r="10" spans="2:8" ht="18" customHeight="1" thickBot="1" x14ac:dyDescent="0.35">
      <c r="B10" s="93">
        <v>6</v>
      </c>
      <c r="C10" s="98" t="s">
        <v>66</v>
      </c>
      <c r="D10" s="89"/>
      <c r="E10" s="89"/>
      <c r="F10" s="360"/>
      <c r="G10" t="s">
        <v>98</v>
      </c>
    </row>
    <row r="11" spans="2:8" ht="16.8" customHeight="1" thickBot="1" x14ac:dyDescent="0.35">
      <c r="C11" s="91"/>
    </row>
    <row r="12" spans="2:8" ht="19.2" customHeight="1" x14ac:dyDescent="0.3">
      <c r="B12" s="92"/>
      <c r="C12" s="94" t="s">
        <v>75</v>
      </c>
      <c r="D12" s="89"/>
      <c r="E12" s="89"/>
      <c r="F12" s="361"/>
      <c r="G12" t="s">
        <v>102</v>
      </c>
    </row>
    <row r="13" spans="2:8" ht="18" customHeight="1" thickBot="1" x14ac:dyDescent="0.35">
      <c r="B13" s="93">
        <v>1</v>
      </c>
      <c r="C13" s="98" t="s">
        <v>56</v>
      </c>
      <c r="D13" s="95" t="s">
        <v>70</v>
      </c>
      <c r="E13" s="95"/>
      <c r="F13" s="362"/>
      <c r="G13" t="s">
        <v>98</v>
      </c>
    </row>
    <row r="14" spans="2:8" ht="18" customHeight="1" x14ac:dyDescent="0.3">
      <c r="B14" s="93">
        <v>2</v>
      </c>
      <c r="C14" s="98" t="s">
        <v>57</v>
      </c>
      <c r="D14" s="94" t="s">
        <v>72</v>
      </c>
      <c r="E14" s="94"/>
    </row>
    <row r="15" spans="2:8" ht="18" customHeight="1" x14ac:dyDescent="0.3">
      <c r="B15" s="93">
        <v>3</v>
      </c>
      <c r="C15" s="99" t="s">
        <v>67</v>
      </c>
      <c r="D15" s="94" t="s">
        <v>95</v>
      </c>
      <c r="E15" s="94"/>
    </row>
    <row r="16" spans="2:8" ht="18" customHeight="1" x14ac:dyDescent="0.3">
      <c r="B16" s="93">
        <v>4</v>
      </c>
      <c r="C16" s="98" t="s">
        <v>59</v>
      </c>
      <c r="D16" s="97"/>
      <c r="E16" s="97"/>
    </row>
    <row r="17" spans="2:5" ht="16.8" customHeight="1" x14ac:dyDescent="0.3">
      <c r="C17" s="91"/>
    </row>
    <row r="18" spans="2:5" ht="19.2" customHeight="1" x14ac:dyDescent="0.3">
      <c r="B18" s="92"/>
      <c r="C18" s="94" t="s">
        <v>76</v>
      </c>
      <c r="D18" s="89"/>
      <c r="E18" s="89"/>
    </row>
    <row r="19" spans="2:5" ht="18" customHeight="1" x14ac:dyDescent="0.3">
      <c r="B19" s="93">
        <v>1</v>
      </c>
      <c r="C19" s="98" t="s">
        <v>69</v>
      </c>
      <c r="D19" s="94" t="s">
        <v>73</v>
      </c>
      <c r="E19" s="94"/>
    </row>
    <row r="20" spans="2:5" ht="18" customHeight="1" x14ac:dyDescent="0.3">
      <c r="B20" s="93">
        <v>2</v>
      </c>
      <c r="C20" s="98" t="s">
        <v>111</v>
      </c>
      <c r="D20" s="94" t="s">
        <v>121</v>
      </c>
      <c r="E20" s="94"/>
    </row>
    <row r="21" spans="2:5" ht="18" customHeight="1" x14ac:dyDescent="0.3">
      <c r="B21" s="93">
        <v>3</v>
      </c>
      <c r="C21" s="98" t="s">
        <v>119</v>
      </c>
      <c r="E21" s="94"/>
    </row>
    <row r="22" spans="2:5" ht="18" customHeight="1" x14ac:dyDescent="0.3">
      <c r="B22" s="93">
        <v>4</v>
      </c>
      <c r="C22" s="111" t="s">
        <v>120</v>
      </c>
      <c r="D22" s="94"/>
      <c r="E22" s="94"/>
    </row>
    <row r="23" spans="2:5" ht="16.8" customHeight="1" x14ac:dyDescent="0.3">
      <c r="C23" s="91"/>
    </row>
    <row r="24" spans="2:5" ht="19.2" customHeight="1" x14ac:dyDescent="0.3">
      <c r="B24" s="92"/>
      <c r="C24" s="94" t="s">
        <v>81</v>
      </c>
      <c r="D24" s="89"/>
      <c r="E24" s="89"/>
    </row>
    <row r="25" spans="2:5" ht="18" customHeight="1" x14ac:dyDescent="0.3">
      <c r="B25" s="93">
        <v>1</v>
      </c>
      <c r="C25" s="98" t="s">
        <v>64</v>
      </c>
      <c r="D25" s="94" t="s">
        <v>68</v>
      </c>
      <c r="E25" s="94"/>
    </row>
    <row r="26" spans="2:5" ht="16.8" customHeight="1" x14ac:dyDescent="0.3">
      <c r="C26" s="91"/>
    </row>
    <row r="27" spans="2:5" ht="15.6" x14ac:dyDescent="0.3">
      <c r="B27" s="92"/>
      <c r="C27" s="94" t="s">
        <v>77</v>
      </c>
      <c r="D27" s="89"/>
      <c r="E27" s="89"/>
    </row>
    <row r="28" spans="2:5" ht="15.6" x14ac:dyDescent="0.3">
      <c r="B28" s="93">
        <v>1</v>
      </c>
      <c r="C28" s="98" t="s">
        <v>78</v>
      </c>
      <c r="D28" s="94" t="s">
        <v>79</v>
      </c>
      <c r="E28" s="94"/>
    </row>
    <row r="30" spans="2:5" ht="15.6" x14ac:dyDescent="0.3">
      <c r="B30" s="92"/>
      <c r="C30" s="94" t="s">
        <v>80</v>
      </c>
      <c r="D30" s="89"/>
      <c r="E30" s="89"/>
    </row>
    <row r="31" spans="2:5" ht="15.6" x14ac:dyDescent="0.3">
      <c r="B31" s="93">
        <v>1</v>
      </c>
      <c r="C31" s="98" t="s">
        <v>82</v>
      </c>
      <c r="D31" s="94"/>
      <c r="E31" s="94"/>
    </row>
    <row r="32" spans="2:5" ht="15.6" x14ac:dyDescent="0.3">
      <c r="B32" s="100">
        <v>2</v>
      </c>
      <c r="C32" s="101" t="s">
        <v>83</v>
      </c>
      <c r="D32" s="92" t="s">
        <v>86</v>
      </c>
      <c r="E32" s="92"/>
    </row>
    <row r="33" spans="2:8" ht="15.6" x14ac:dyDescent="0.3">
      <c r="B33" s="100">
        <v>3</v>
      </c>
      <c r="C33" s="101" t="s">
        <v>84</v>
      </c>
      <c r="D33" s="92" t="s">
        <v>85</v>
      </c>
      <c r="E33" s="92"/>
    </row>
    <row r="35" spans="2:8" ht="52.8" customHeight="1" x14ac:dyDescent="0.3">
      <c r="C35" s="355" t="s">
        <v>87</v>
      </c>
      <c r="D35" s="355"/>
      <c r="E35" s="90"/>
      <c r="F35" s="96"/>
      <c r="G35" s="96"/>
      <c r="H35" s="96"/>
    </row>
    <row r="36" spans="2:8" ht="36" customHeight="1" x14ac:dyDescent="0.3">
      <c r="C36" s="355" t="s">
        <v>88</v>
      </c>
      <c r="D36" s="355"/>
      <c r="E36" s="90"/>
      <c r="F36" s="96"/>
      <c r="G36" s="96"/>
      <c r="H36" s="96"/>
    </row>
    <row r="38" spans="2:8" ht="16.2" customHeight="1" x14ac:dyDescent="0.3"/>
    <row r="39" spans="2:8" ht="16.2" customHeight="1" x14ac:dyDescent="0.3"/>
    <row r="41" spans="2:8" ht="18" x14ac:dyDescent="0.35">
      <c r="C41" s="356" t="s">
        <v>94</v>
      </c>
      <c r="D41" s="356"/>
      <c r="E41" s="103"/>
    </row>
  </sheetData>
  <sheetProtection algorithmName="SHA-512" hashValue="bvaV10ImU3P3qdRfSdWwucmyPPx+4CtelZpKmmtuE5cZVhko26qfMaFjBPWeWpQoHWDQmW66ARfnyoQQMXxETA==" saltValue="TLQg4l6nkq9BvAoprsSOFQ==" spinCount="100000" sheet="1" objects="1" scenarios="1"/>
  <mergeCells count="8">
    <mergeCell ref="C1:D1"/>
    <mergeCell ref="C2:D2"/>
    <mergeCell ref="C35:D35"/>
    <mergeCell ref="C36:D36"/>
    <mergeCell ref="C41:D41"/>
    <mergeCell ref="F6:F7"/>
    <mergeCell ref="F9:F10"/>
    <mergeCell ref="F12:F13"/>
  </mergeCells>
  <hyperlinks>
    <hyperlink ref="C5" r:id="rId1" xr:uid="{D657C941-3378-4441-B8C3-39E6D7CAD061}"/>
    <hyperlink ref="C6" r:id="rId2" xr:uid="{2304F84B-07EF-44F6-8F7F-C8DB50918505}"/>
    <hyperlink ref="C9" r:id="rId3" xr:uid="{3CC237F7-BF25-43D2-A72C-24FAC2C6217E}"/>
    <hyperlink ref="C8" r:id="rId4" xr:uid="{86B0723E-E087-4284-ACDF-C5DE5FCE0521}"/>
    <hyperlink ref="C10" r:id="rId5" xr:uid="{7A1661F6-08DD-4AAE-9777-B9AD6BFBDF59}"/>
    <hyperlink ref="C13" r:id="rId6" xr:uid="{0C2AFE3D-13A9-4626-A7DD-7FA675292199}"/>
    <hyperlink ref="C14" r:id="rId7" xr:uid="{472BF7ED-0709-4DDD-98D0-6B58731B30AF}"/>
    <hyperlink ref="C16" r:id="rId8" xr:uid="{EF555049-0676-4EEF-A2F7-649071EE2680}"/>
    <hyperlink ref="C25" r:id="rId9" xr:uid="{B34103BA-A335-40C0-9C53-9AC926A4DBF4}"/>
    <hyperlink ref="C19" r:id="rId10" xr:uid="{616CE6A0-ABC4-41D0-AE88-F5A260CBDDD1}"/>
    <hyperlink ref="C15" r:id="rId11" xr:uid="{C37DB8F8-26BF-43A2-8860-5BFA0991A92D}"/>
    <hyperlink ref="C28" r:id="rId12" xr:uid="{F1586A60-CE24-43C7-B0BF-F0556DC2024A}"/>
    <hyperlink ref="C31" r:id="rId13" xr:uid="{36991AFD-BA7D-445E-A321-B6EFF1AB018F}"/>
    <hyperlink ref="C32" r:id="rId14" xr:uid="{78F7CFAB-8AC8-4BAF-8D8A-9BDFB0F2F43F}"/>
    <hyperlink ref="C33" r:id="rId15" xr:uid="{6FD4194C-A7AD-4010-AA1A-06DC31CD5B5B}"/>
    <hyperlink ref="G2" r:id="rId16" xr:uid="{66CE5F8A-FF9C-4059-9F5E-9476FC79DF38}"/>
    <hyperlink ref="G1" r:id="rId17" xr:uid="{1C9ABD5B-914F-490B-8CE1-EDFF1EA83BBB}"/>
    <hyperlink ref="C20" r:id="rId18" xr:uid="{85E499A8-97E4-4E87-99D1-32BC29354B22}"/>
    <hyperlink ref="C21" r:id="rId19" xr:uid="{2B8A23E4-93BC-4C62-8CCB-384415F0C6B9}"/>
  </hyperlinks>
  <pageMargins left="0.7" right="0.7" top="0.75" bottom="0.75" header="0.3" footer="0.3"/>
  <pageSetup orientation="portrait" horizontalDpi="4294967293" verticalDpi="0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DA916-E01B-425B-BA54-DEF6D6C668D7}">
  <dimension ref="B1:D19"/>
  <sheetViews>
    <sheetView zoomScaleNormal="100" workbookViewId="0">
      <selection activeCell="C19" sqref="C19"/>
    </sheetView>
  </sheetViews>
  <sheetFormatPr baseColWidth="10" defaultColWidth="17.6640625" defaultRowHeight="21" customHeight="1" x14ac:dyDescent="0.3"/>
  <cols>
    <col min="1" max="1" width="3.21875" customWidth="1"/>
    <col min="2" max="2" width="22.109375" customWidth="1"/>
    <col min="3" max="3" width="13.21875" style="2" customWidth="1"/>
  </cols>
  <sheetData>
    <row r="1" spans="2:4" ht="17.399999999999999" customHeight="1" thickBot="1" x14ac:dyDescent="0.35">
      <c r="C1" s="179"/>
    </row>
    <row r="2" spans="2:4" ht="27" customHeight="1" thickBot="1" x14ac:dyDescent="0.35">
      <c r="B2" s="300" t="s">
        <v>169</v>
      </c>
      <c r="C2" s="301" t="s">
        <v>173</v>
      </c>
      <c r="D2" s="302" t="s">
        <v>174</v>
      </c>
    </row>
    <row r="3" spans="2:4" ht="19.8" customHeight="1" x14ac:dyDescent="0.3">
      <c r="B3" s="303" t="s">
        <v>170</v>
      </c>
      <c r="C3" s="159">
        <f>+INMOBILIARIAS!P29</f>
        <v>150100</v>
      </c>
      <c r="D3" s="112">
        <f>+C3/(SUBTOTAL(9,C$3:C$17))</f>
        <v>0.2363786972557394</v>
      </c>
    </row>
    <row r="4" spans="2:4" ht="19.8" customHeight="1" x14ac:dyDescent="0.3">
      <c r="B4" s="299" t="s">
        <v>56</v>
      </c>
      <c r="C4" s="160">
        <f>+AFLUENTA!C3</f>
        <v>33133</v>
      </c>
      <c r="D4" s="106">
        <f>+C4/(SUBTOTAL(9,C$3:C$17))</f>
        <v>5.2178117096431803E-2</v>
      </c>
    </row>
    <row r="5" spans="2:4" ht="19.8" customHeight="1" x14ac:dyDescent="0.3">
      <c r="B5" s="299" t="s">
        <v>57</v>
      </c>
      <c r="C5" s="160">
        <f>+DOOPLA!C3</f>
        <v>11906</v>
      </c>
      <c r="D5" s="106">
        <f t="shared" ref="D5:D16" si="0">+C5/(SUBTOTAL(9,C$3:C$17))</f>
        <v>1.8749665353276702E-2</v>
      </c>
    </row>
    <row r="6" spans="2:4" ht="19.8" customHeight="1" x14ac:dyDescent="0.3">
      <c r="B6" s="299" t="s">
        <v>58</v>
      </c>
      <c r="C6" s="160">
        <f>+YOTEPRESTO!C3</f>
        <v>37758</v>
      </c>
      <c r="D6" s="106">
        <f t="shared" si="0"/>
        <v>5.9461604603479067E-2</v>
      </c>
    </row>
    <row r="7" spans="2:4" ht="19.8" customHeight="1" x14ac:dyDescent="0.3">
      <c r="B7" s="299" t="s">
        <v>171</v>
      </c>
      <c r="C7" s="160">
        <f>+'RENTA FIJA'!H17</f>
        <v>26101</v>
      </c>
      <c r="D7" s="106">
        <f t="shared" si="0"/>
        <v>4.110406646950069E-2</v>
      </c>
    </row>
    <row r="8" spans="2:4" ht="19.8" customHeight="1" x14ac:dyDescent="0.3">
      <c r="B8" s="299" t="s">
        <v>172</v>
      </c>
      <c r="C8" s="160">
        <f>+'BOLSA DE VALORES'!D3</f>
        <v>350000</v>
      </c>
      <c r="D8" s="106">
        <f t="shared" si="0"/>
        <v>0.55118283837114446</v>
      </c>
    </row>
    <row r="9" spans="2:4" ht="19.8" customHeight="1" x14ac:dyDescent="0.3">
      <c r="B9" s="299" t="str">
        <f>+OTRAS!B3</f>
        <v>Red girasol</v>
      </c>
      <c r="C9" s="160">
        <f>+OTRAS!C3</f>
        <v>5000</v>
      </c>
      <c r="D9" s="106">
        <f t="shared" si="0"/>
        <v>7.8740405481592061E-3</v>
      </c>
    </row>
    <row r="10" spans="2:4" ht="19.8" customHeight="1" x14ac:dyDescent="0.3">
      <c r="B10" s="299" t="str">
        <f>+OTRAS!B4</f>
        <v>Bitso</v>
      </c>
      <c r="C10" s="160">
        <f>+OTRAS!C4</f>
        <v>4500</v>
      </c>
      <c r="D10" s="106">
        <f t="shared" si="0"/>
        <v>7.0866364933432858E-3</v>
      </c>
    </row>
    <row r="11" spans="2:4" ht="19.8" customHeight="1" x14ac:dyDescent="0.3">
      <c r="B11" s="299" t="str">
        <f>+OTRAS!B5</f>
        <v>Play Business</v>
      </c>
      <c r="C11" s="160">
        <f>+OTRAS!C5</f>
        <v>7500</v>
      </c>
      <c r="D11" s="106">
        <f t="shared" si="0"/>
        <v>1.181106082223881E-2</v>
      </c>
    </row>
    <row r="12" spans="2:4" ht="19.8" customHeight="1" x14ac:dyDescent="0.3">
      <c r="B12" s="299" t="str">
        <f>+OTRAS!B6</f>
        <v>Monific</v>
      </c>
      <c r="C12" s="160">
        <f>+OTRAS!C6</f>
        <v>5000</v>
      </c>
      <c r="D12" s="106">
        <f t="shared" si="0"/>
        <v>7.8740405481592061E-3</v>
      </c>
    </row>
    <row r="13" spans="2:4" ht="19.8" customHeight="1" x14ac:dyDescent="0.3">
      <c r="B13" s="299" t="str">
        <f>+OTRAS!B7</f>
        <v>100 ladrillos</v>
      </c>
      <c r="C13" s="160">
        <f>+OTRAS!C7</f>
        <v>0</v>
      </c>
      <c r="D13" s="106">
        <f t="shared" si="0"/>
        <v>0</v>
      </c>
    </row>
    <row r="14" spans="2:4" ht="19.8" customHeight="1" x14ac:dyDescent="0.3">
      <c r="B14" s="299" t="str">
        <f>+OTRAS!B8</f>
        <v>Cumplo</v>
      </c>
      <c r="C14" s="160">
        <f>+OTRAS!C8</f>
        <v>2000</v>
      </c>
      <c r="D14" s="106">
        <f t="shared" si="0"/>
        <v>3.1496162192636828E-3</v>
      </c>
    </row>
    <row r="15" spans="2:4" ht="19.8" customHeight="1" x14ac:dyDescent="0.3">
      <c r="B15" s="299" t="str">
        <f>+OTRAS!B9</f>
        <v>Lendera</v>
      </c>
      <c r="C15" s="160">
        <f>+OTRAS!C9</f>
        <v>2000</v>
      </c>
      <c r="D15" s="106">
        <f t="shared" si="0"/>
        <v>3.1496162192636828E-3</v>
      </c>
    </row>
    <row r="16" spans="2:4" ht="19.8" customHeight="1" x14ac:dyDescent="0.3">
      <c r="B16" s="299" t="str">
        <f>+OTRAS!B10</f>
        <v>Otra 1</v>
      </c>
      <c r="C16" s="160">
        <f>+OTRAS!C10</f>
        <v>0</v>
      </c>
      <c r="D16" s="106">
        <f t="shared" si="0"/>
        <v>0</v>
      </c>
    </row>
    <row r="17" spans="2:4" ht="19.8" customHeight="1" thickBot="1" x14ac:dyDescent="0.35">
      <c r="B17" s="305" t="str">
        <f>+OTRAS!B11</f>
        <v>Otra 2</v>
      </c>
      <c r="C17" s="304">
        <f>+OTRAS!C11</f>
        <v>0</v>
      </c>
      <c r="D17" s="107">
        <f>+C17/(SUBTOTAL(9,C$3:C$17))</f>
        <v>0</v>
      </c>
    </row>
    <row r="18" spans="2:4" ht="11.4" customHeight="1" x14ac:dyDescent="0.3"/>
    <row r="19" spans="2:4" ht="21" customHeight="1" x14ac:dyDescent="0.3">
      <c r="B19" s="306" t="s">
        <v>178</v>
      </c>
      <c r="C19" s="307">
        <f>+SUBTOTAL(9,C3:C17)</f>
        <v>634998</v>
      </c>
    </row>
  </sheetData>
  <sheetProtection algorithmName="SHA-512" hashValue="97XXLHeJ6ZGcp2H6dC5wPsHowj0zaqcUiZvdYvN1rID+mBIDvoJSPdcgL9NT/QTG+eUjNC2X7MrInACm+xM/Eg==" saltValue="e6qCJX1RHZ8Em9f581xzJw==" spinCount="100000" sheet="1" objects="1" scenarios="1"/>
  <pageMargins left="0.7" right="0.7" top="0.75" bottom="0.75" header="0.3" footer="0.3"/>
  <pageSetup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B691D-A289-4801-91B5-CAE8628AEA53}">
  <dimension ref="A1:FB76"/>
  <sheetViews>
    <sheetView zoomScale="115" zoomScaleNormal="115" workbookViewId="0">
      <selection activeCell="C9" sqref="C9"/>
    </sheetView>
  </sheetViews>
  <sheetFormatPr baseColWidth="10" defaultColWidth="12.44140625" defaultRowHeight="14.4" x14ac:dyDescent="0.3"/>
  <cols>
    <col min="1" max="1" width="33.88671875" style="309" customWidth="1"/>
    <col min="2" max="2" width="18.88671875" style="309" customWidth="1"/>
    <col min="3" max="3" width="16.77734375" style="309" customWidth="1"/>
    <col min="4" max="4" width="4.5546875" style="309" customWidth="1"/>
    <col min="5" max="9" width="14.44140625" style="309" customWidth="1"/>
    <col min="10" max="10" width="10.21875" style="309" customWidth="1"/>
    <col min="11" max="11" width="17.5546875" style="310" customWidth="1"/>
    <col min="12" max="12" width="12.6640625" style="310" customWidth="1"/>
    <col min="13" max="16384" width="12.44140625" style="309"/>
  </cols>
  <sheetData>
    <row r="1" spans="1:12" ht="14.4" customHeight="1" x14ac:dyDescent="0.3">
      <c r="A1" s="397" t="s">
        <v>179</v>
      </c>
      <c r="B1" s="397"/>
      <c r="C1" s="397"/>
      <c r="D1" s="308"/>
      <c r="E1" s="308"/>
      <c r="F1" s="308"/>
      <c r="G1" s="308"/>
      <c r="H1" s="308"/>
    </row>
    <row r="2" spans="1:12" ht="14.4" customHeight="1" x14ac:dyDescent="0.3">
      <c r="A2" s="397"/>
      <c r="B2" s="397"/>
      <c r="C2" s="397"/>
      <c r="D2" s="308"/>
      <c r="E2" s="308"/>
      <c r="F2" s="308"/>
      <c r="G2" s="308"/>
      <c r="H2" s="308"/>
    </row>
    <row r="3" spans="1:12" ht="0.75" customHeight="1" thickBot="1" x14ac:dyDescent="0.35">
      <c r="A3" s="308"/>
      <c r="B3" s="308"/>
      <c r="C3" s="308"/>
      <c r="D3" s="308"/>
      <c r="E3" s="308"/>
      <c r="F3" s="308"/>
      <c r="G3" s="308"/>
      <c r="H3" s="308"/>
    </row>
    <row r="4" spans="1:12" ht="17.25" customHeight="1" x14ac:dyDescent="0.3">
      <c r="A4" s="398" t="s">
        <v>216</v>
      </c>
      <c r="B4" s="399"/>
      <c r="C4" s="311">
        <v>635000</v>
      </c>
      <c r="H4" s="310"/>
      <c r="I4" s="310"/>
      <c r="K4" s="309"/>
      <c r="L4" s="309"/>
    </row>
    <row r="5" spans="1:12" ht="17.25" customHeight="1" x14ac:dyDescent="0.3">
      <c r="A5" s="400" t="s">
        <v>180</v>
      </c>
      <c r="B5" s="399"/>
      <c r="C5" s="312">
        <v>10000</v>
      </c>
      <c r="H5" s="310"/>
      <c r="I5" s="310"/>
      <c r="L5" s="309"/>
    </row>
    <row r="6" spans="1:12" ht="17.25" customHeight="1" x14ac:dyDescent="0.3">
      <c r="A6" s="400" t="s">
        <v>181</v>
      </c>
      <c r="B6" s="399"/>
      <c r="C6" s="313">
        <v>0.19500000000000001</v>
      </c>
      <c r="H6" s="310"/>
      <c r="I6" s="310"/>
      <c r="L6" s="309"/>
    </row>
    <row r="7" spans="1:12" ht="17.25" customHeight="1" thickBot="1" x14ac:dyDescent="0.35">
      <c r="A7" s="400" t="s">
        <v>182</v>
      </c>
      <c r="B7" s="399"/>
      <c r="C7" s="314">
        <v>4000000</v>
      </c>
      <c r="H7" s="310"/>
      <c r="I7" s="310"/>
      <c r="L7" s="309"/>
    </row>
    <row r="8" spans="1:12" ht="6.75" customHeight="1" thickBot="1" x14ac:dyDescent="0.35">
      <c r="A8" s="315"/>
      <c r="B8" s="316"/>
      <c r="C8" s="317"/>
      <c r="H8" s="310"/>
      <c r="I8" s="310"/>
      <c r="K8" s="309"/>
      <c r="L8" s="309"/>
    </row>
    <row r="9" spans="1:12" ht="18" customHeight="1" thickBot="1" x14ac:dyDescent="0.35">
      <c r="A9" s="401" t="s">
        <v>220</v>
      </c>
      <c r="B9" s="402"/>
      <c r="C9" s="318">
        <f>IF(C7&lt;B11,2020,IF(C7&lt;B13,2021,IF(C7&lt;B15,2022,IF(C7&lt;B17,2023,IF(C7&lt;B19,2024,IF(C7&lt;B21,2025,IF(C7&lt;B23,2026,IF(C7&lt;B25,2027,IF(C7&lt;B27,2028,IF(C7&lt;B29,2029))))))))))</f>
        <v>2026</v>
      </c>
      <c r="H9" s="310"/>
      <c r="I9" s="310"/>
      <c r="K9" s="319" t="s">
        <v>183</v>
      </c>
      <c r="L9" s="309"/>
    </row>
    <row r="10" spans="1:12" ht="15" customHeight="1" thickBot="1" x14ac:dyDescent="0.35">
      <c r="A10" s="316"/>
      <c r="B10" s="316"/>
      <c r="C10" s="320"/>
      <c r="H10" s="310"/>
      <c r="I10" s="310"/>
      <c r="K10" s="403" t="s">
        <v>184</v>
      </c>
      <c r="L10" s="309"/>
    </row>
    <row r="11" spans="1:12" ht="15" thickBot="1" x14ac:dyDescent="0.35">
      <c r="A11" s="337" t="s">
        <v>217</v>
      </c>
      <c r="B11" s="321">
        <f>+O39</f>
        <v>901841.5535375016</v>
      </c>
      <c r="C11" s="405" t="s">
        <v>185</v>
      </c>
      <c r="G11" s="322"/>
      <c r="H11" s="310"/>
      <c r="I11" s="310"/>
      <c r="K11" s="404"/>
      <c r="L11" s="309"/>
    </row>
    <row r="12" spans="1:12" ht="15" thickBot="1" x14ac:dyDescent="0.35">
      <c r="A12" s="338" t="s">
        <v>188</v>
      </c>
      <c r="B12" s="323">
        <f>+O40</f>
        <v>14654.925244984401</v>
      </c>
      <c r="C12" s="406"/>
      <c r="H12" s="310"/>
      <c r="I12" s="310"/>
      <c r="K12" s="309"/>
      <c r="L12" s="309"/>
    </row>
    <row r="13" spans="1:12" x14ac:dyDescent="0.3">
      <c r="A13" s="339" t="s">
        <v>189</v>
      </c>
      <c r="B13" s="324">
        <f>+Z39+Z40</f>
        <v>1215629.1169812472</v>
      </c>
      <c r="C13" s="395" t="s">
        <v>186</v>
      </c>
      <c r="G13" s="322"/>
      <c r="H13" s="310"/>
      <c r="I13" s="325"/>
      <c r="K13" s="407" t="s">
        <v>187</v>
      </c>
      <c r="L13" s="309"/>
    </row>
    <row r="14" spans="1:12" ht="15" thickBot="1" x14ac:dyDescent="0.35">
      <c r="A14" s="340" t="s">
        <v>191</v>
      </c>
      <c r="B14" s="326">
        <f>+Z40</f>
        <v>19438.103961569759</v>
      </c>
      <c r="C14" s="396"/>
      <c r="H14" s="310"/>
      <c r="I14" s="327"/>
      <c r="K14" s="408"/>
      <c r="L14" s="309"/>
    </row>
    <row r="15" spans="1:12" x14ac:dyDescent="0.3">
      <c r="A15" s="337" t="s">
        <v>192</v>
      </c>
      <c r="B15" s="321">
        <f>+AL39+AL40</f>
        <v>1608515.4004367345</v>
      </c>
      <c r="C15" s="405" t="s">
        <v>190</v>
      </c>
      <c r="G15" s="322"/>
      <c r="H15" s="310"/>
      <c r="I15" s="325"/>
      <c r="K15" s="309"/>
      <c r="L15" s="309"/>
    </row>
    <row r="16" spans="1:12" ht="15" thickBot="1" x14ac:dyDescent="0.35">
      <c r="A16" s="338" t="s">
        <v>194</v>
      </c>
      <c r="B16" s="323">
        <f>+AM40</f>
        <v>26300.875257096937</v>
      </c>
      <c r="C16" s="406"/>
      <c r="H16" s="310"/>
      <c r="I16" s="327"/>
      <c r="K16" s="309"/>
      <c r="L16" s="309"/>
    </row>
    <row r="17" spans="1:12" ht="15.75" customHeight="1" x14ac:dyDescent="0.3">
      <c r="A17" s="339" t="s">
        <v>195</v>
      </c>
      <c r="B17" s="324">
        <f>+AY39+AY40</f>
        <v>2129294.3516107015</v>
      </c>
      <c r="C17" s="395" t="s">
        <v>193</v>
      </c>
      <c r="G17" s="322"/>
      <c r="H17" s="310"/>
      <c r="I17" s="325"/>
      <c r="L17" s="309"/>
    </row>
    <row r="18" spans="1:12" ht="15" thickBot="1" x14ac:dyDescent="0.35">
      <c r="A18" s="340" t="s">
        <v>197</v>
      </c>
      <c r="B18" s="326">
        <f>+AY40</f>
        <v>34047.757159826717</v>
      </c>
      <c r="C18" s="396"/>
      <c r="H18" s="310"/>
      <c r="I18" s="327"/>
      <c r="L18" s="309"/>
    </row>
    <row r="19" spans="1:12" x14ac:dyDescent="0.3">
      <c r="A19" s="341" t="s">
        <v>198</v>
      </c>
      <c r="B19" s="321">
        <f>+BK39+BK40</f>
        <v>2717163.7207679716</v>
      </c>
      <c r="C19" s="410" t="s">
        <v>196</v>
      </c>
      <c r="G19" s="322"/>
      <c r="H19" s="310"/>
      <c r="I19" s="325"/>
      <c r="K19" s="309"/>
      <c r="L19" s="309"/>
    </row>
    <row r="20" spans="1:12" ht="15" thickBot="1" x14ac:dyDescent="0.35">
      <c r="A20" s="342" t="s">
        <v>200</v>
      </c>
      <c r="B20" s="323">
        <f>+BK40</f>
        <v>43447.882373903609</v>
      </c>
      <c r="C20" s="411"/>
      <c r="G20" s="322"/>
      <c r="H20" s="310"/>
      <c r="I20" s="325"/>
      <c r="K20" s="309"/>
      <c r="L20" s="309"/>
    </row>
    <row r="21" spans="1:12" ht="15.6" x14ac:dyDescent="0.3">
      <c r="A21" s="339" t="s">
        <v>201</v>
      </c>
      <c r="B21" s="324">
        <f>+BW39+BW40</f>
        <v>3430488.8687415747</v>
      </c>
      <c r="C21" s="395" t="s">
        <v>199</v>
      </c>
      <c r="E21" s="328" t="s">
        <v>221</v>
      </c>
      <c r="F21" s="328"/>
      <c r="G21" s="328"/>
      <c r="H21" s="328"/>
      <c r="I21" s="328"/>
      <c r="J21" s="329"/>
      <c r="K21" s="329"/>
      <c r="L21" s="309"/>
    </row>
    <row r="22" spans="1:12" ht="16.2" thickBot="1" x14ac:dyDescent="0.35">
      <c r="A22" s="340" t="s">
        <v>203</v>
      </c>
      <c r="B22" s="326">
        <f>+BW40</f>
        <v>54854.065551833301</v>
      </c>
      <c r="C22" s="396"/>
      <c r="D22" s="322"/>
      <c r="E22" s="328" t="s">
        <v>222</v>
      </c>
      <c r="F22" s="329"/>
      <c r="G22" s="329"/>
      <c r="H22" s="330"/>
      <c r="I22" s="330"/>
      <c r="J22" s="329"/>
      <c r="K22" s="329"/>
      <c r="L22" s="309"/>
    </row>
    <row r="23" spans="1:12" ht="19.8" x14ac:dyDescent="0.4">
      <c r="A23" s="337" t="s">
        <v>205</v>
      </c>
      <c r="B23" s="321">
        <f>+CI39+CI40</f>
        <v>4296043.0095551889</v>
      </c>
      <c r="C23" s="405" t="s">
        <v>202</v>
      </c>
      <c r="D23" s="331"/>
      <c r="E23" s="343" t="s">
        <v>89</v>
      </c>
      <c r="F23" s="412" t="s">
        <v>92</v>
      </c>
      <c r="G23" s="412"/>
      <c r="H23" s="412"/>
      <c r="I23" s="345"/>
    </row>
    <row r="24" spans="1:12" ht="20.399999999999999" thickBot="1" x14ac:dyDescent="0.45">
      <c r="A24" s="338" t="s">
        <v>207</v>
      </c>
      <c r="B24" s="323">
        <f>+CI40</f>
        <v>68694.414666934143</v>
      </c>
      <c r="C24" s="406"/>
      <c r="D24" s="333"/>
      <c r="E24" s="343" t="s">
        <v>223</v>
      </c>
      <c r="F24" s="346" t="s">
        <v>204</v>
      </c>
      <c r="G24" s="347"/>
      <c r="H24" s="348"/>
      <c r="I24" s="345"/>
      <c r="J24" s="330"/>
      <c r="K24" s="332"/>
    </row>
    <row r="25" spans="1:12" ht="17.399999999999999" x14ac:dyDescent="0.35">
      <c r="A25" s="339" t="s">
        <v>208</v>
      </c>
      <c r="B25" s="324">
        <f>+CU39+CU40</f>
        <v>5346312.9640182499</v>
      </c>
      <c r="C25" s="395" t="s">
        <v>206</v>
      </c>
      <c r="E25" s="344" t="s">
        <v>224</v>
      </c>
      <c r="F25" s="349" t="s">
        <v>90</v>
      </c>
      <c r="G25" s="350"/>
      <c r="H25" s="348"/>
      <c r="I25" s="351"/>
      <c r="J25" s="330"/>
      <c r="K25" s="332"/>
    </row>
    <row r="26" spans="1:12" ht="16.2" thickBot="1" x14ac:dyDescent="0.35">
      <c r="A26" s="340" t="s">
        <v>210</v>
      </c>
      <c r="B26" s="326">
        <f>+CU40</f>
        <v>85488.399178643609</v>
      </c>
      <c r="C26" s="396"/>
      <c r="D26" s="322"/>
      <c r="K26" s="334"/>
      <c r="L26" s="309"/>
    </row>
    <row r="27" spans="1:12" ht="15.6" x14ac:dyDescent="0.3">
      <c r="A27" s="337" t="s">
        <v>211</v>
      </c>
      <c r="B27" s="321">
        <f>+DG39+DG40</f>
        <v>6620718.4867172334</v>
      </c>
      <c r="C27" s="405" t="s">
        <v>209</v>
      </c>
      <c r="K27" s="334"/>
      <c r="L27" s="309"/>
    </row>
    <row r="28" spans="1:12" ht="16.2" thickBot="1" x14ac:dyDescent="0.35">
      <c r="A28" s="338" t="s">
        <v>213</v>
      </c>
      <c r="B28" s="323">
        <f>+DG40</f>
        <v>105866.34726608124</v>
      </c>
      <c r="C28" s="406"/>
      <c r="D28" s="322"/>
      <c r="K28" s="334"/>
      <c r="L28" s="309"/>
    </row>
    <row r="29" spans="1:12" ht="15.6" x14ac:dyDescent="0.3">
      <c r="A29" s="339" t="s">
        <v>218</v>
      </c>
      <c r="B29" s="324">
        <f>+DS39+DS40</f>
        <v>8167091.8066280903</v>
      </c>
      <c r="C29" s="395" t="s">
        <v>212</v>
      </c>
      <c r="G29" s="322"/>
      <c r="H29" s="310"/>
      <c r="I29" s="325"/>
      <c r="J29" s="334"/>
      <c r="K29" s="334"/>
      <c r="L29" s="309"/>
    </row>
    <row r="30" spans="1:12" ht="18.600000000000001" customHeight="1" thickBot="1" x14ac:dyDescent="0.35">
      <c r="A30" s="340" t="s">
        <v>219</v>
      </c>
      <c r="B30" s="326">
        <f>+DS40</f>
        <v>130593.10391902235</v>
      </c>
      <c r="C30" s="396"/>
      <c r="D30" s="322"/>
      <c r="H30" s="310"/>
      <c r="I30" s="327"/>
      <c r="J30" s="335"/>
      <c r="K30" s="335"/>
      <c r="L30" s="309"/>
    </row>
    <row r="31" spans="1:12" ht="15.6" x14ac:dyDescent="0.3">
      <c r="J31" s="334"/>
      <c r="K31" s="334"/>
    </row>
    <row r="32" spans="1:12" ht="15.6" x14ac:dyDescent="0.3">
      <c r="J32" s="334"/>
      <c r="K32" s="334"/>
    </row>
    <row r="35" spans="1:158" hidden="1" x14ac:dyDescent="0.3"/>
    <row r="36" spans="1:158" hidden="1" x14ac:dyDescent="0.3">
      <c r="B36" s="409">
        <v>2018</v>
      </c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>
        <v>2019</v>
      </c>
      <c r="P36" s="409"/>
      <c r="Q36" s="409"/>
      <c r="R36" s="409"/>
      <c r="S36" s="409"/>
      <c r="T36" s="409"/>
      <c r="U36" s="409"/>
      <c r="V36" s="409"/>
      <c r="W36" s="409"/>
      <c r="X36" s="409"/>
      <c r="Y36" s="409"/>
      <c r="Z36" s="409"/>
      <c r="AA36" s="409">
        <v>2020</v>
      </c>
      <c r="AB36" s="409"/>
      <c r="AC36" s="409"/>
      <c r="AD36" s="409"/>
      <c r="AE36" s="409"/>
      <c r="AF36" s="409"/>
      <c r="AG36" s="409"/>
      <c r="AH36" s="409"/>
      <c r="AI36" s="409"/>
      <c r="AJ36" s="409"/>
      <c r="AK36" s="409"/>
      <c r="AL36" s="409"/>
      <c r="AM36" s="409">
        <v>2021</v>
      </c>
      <c r="AN36" s="409"/>
      <c r="AO36" s="409"/>
      <c r="AP36" s="409"/>
      <c r="AQ36" s="409"/>
      <c r="AR36" s="409"/>
      <c r="AS36" s="409"/>
      <c r="AT36" s="409"/>
      <c r="AU36" s="409"/>
      <c r="AV36" s="409"/>
      <c r="AW36" s="409"/>
      <c r="AX36" s="409"/>
      <c r="AY36" s="409">
        <v>2022</v>
      </c>
      <c r="AZ36" s="409"/>
      <c r="BA36" s="409"/>
      <c r="BB36" s="409"/>
      <c r="BC36" s="409"/>
      <c r="BD36" s="409"/>
      <c r="BE36" s="409"/>
      <c r="BF36" s="409"/>
      <c r="BG36" s="409"/>
      <c r="BH36" s="409"/>
      <c r="BI36" s="409"/>
      <c r="BJ36" s="409"/>
      <c r="BK36" s="409">
        <v>2023</v>
      </c>
      <c r="BL36" s="409"/>
      <c r="BM36" s="409"/>
      <c r="BN36" s="409"/>
      <c r="BO36" s="409"/>
      <c r="BP36" s="409"/>
      <c r="BQ36" s="409"/>
      <c r="BR36" s="409"/>
      <c r="BS36" s="409"/>
      <c r="BT36" s="409"/>
      <c r="BU36" s="409"/>
      <c r="BV36" s="409"/>
      <c r="BW36" s="409">
        <v>2024</v>
      </c>
      <c r="BX36" s="409"/>
      <c r="BY36" s="409"/>
      <c r="BZ36" s="409"/>
      <c r="CA36" s="409"/>
      <c r="CB36" s="409"/>
      <c r="CC36" s="409"/>
      <c r="CD36" s="409"/>
      <c r="CE36" s="409"/>
      <c r="CF36" s="409"/>
      <c r="CG36" s="409"/>
      <c r="CH36" s="409"/>
      <c r="CI36" s="409">
        <v>2025</v>
      </c>
      <c r="CJ36" s="409"/>
      <c r="CK36" s="409"/>
      <c r="CL36" s="409"/>
      <c r="CM36" s="409"/>
      <c r="CN36" s="409"/>
      <c r="CO36" s="409"/>
      <c r="CP36" s="409"/>
      <c r="CQ36" s="409"/>
      <c r="CR36" s="409"/>
      <c r="CS36" s="409"/>
      <c r="CT36" s="409"/>
      <c r="CU36" s="409">
        <v>2026</v>
      </c>
      <c r="CV36" s="409"/>
      <c r="CW36" s="409"/>
      <c r="CX36" s="409"/>
      <c r="CY36" s="409"/>
      <c r="CZ36" s="409"/>
      <c r="DA36" s="409"/>
      <c r="DB36" s="409"/>
      <c r="DC36" s="409"/>
      <c r="DD36" s="409"/>
      <c r="DE36" s="409"/>
      <c r="DF36" s="409"/>
      <c r="DG36" s="409">
        <v>2027</v>
      </c>
      <c r="DH36" s="409"/>
      <c r="DI36" s="409"/>
      <c r="DJ36" s="409"/>
      <c r="DK36" s="409"/>
      <c r="DL36" s="409"/>
      <c r="DM36" s="409"/>
      <c r="DN36" s="409"/>
      <c r="DO36" s="409"/>
      <c r="DP36" s="409"/>
      <c r="DQ36" s="409"/>
      <c r="DR36" s="409"/>
      <c r="DS36" s="409">
        <v>2028</v>
      </c>
      <c r="DT36" s="409"/>
      <c r="DU36" s="409"/>
      <c r="DV36" s="409"/>
      <c r="DW36" s="409"/>
      <c r="DX36" s="409"/>
      <c r="DY36" s="409"/>
      <c r="DZ36" s="409"/>
      <c r="EA36" s="409"/>
      <c r="EB36" s="409"/>
      <c r="EC36" s="409"/>
      <c r="ED36" s="409"/>
      <c r="EE36" s="409">
        <v>2029</v>
      </c>
      <c r="EF36" s="409"/>
      <c r="EG36" s="409"/>
      <c r="EH36" s="409"/>
      <c r="EI36" s="409"/>
      <c r="EJ36" s="409"/>
      <c r="EK36" s="409"/>
      <c r="EL36" s="409"/>
      <c r="EM36" s="409"/>
      <c r="EN36" s="409"/>
      <c r="EO36" s="409"/>
      <c r="EP36" s="409"/>
      <c r="EQ36" s="409">
        <v>2030</v>
      </c>
      <c r="ER36" s="409"/>
      <c r="ES36" s="409"/>
      <c r="ET36" s="409"/>
      <c r="EU36" s="409"/>
      <c r="EV36" s="409"/>
      <c r="EW36" s="409"/>
      <c r="EX36" s="409"/>
      <c r="EY36" s="409"/>
      <c r="EZ36" s="409"/>
      <c r="FA36" s="409"/>
      <c r="FB36" s="409"/>
    </row>
    <row r="37" spans="1:158" hidden="1" x14ac:dyDescent="0.3">
      <c r="B37" s="309">
        <v>1</v>
      </c>
      <c r="C37" s="309">
        <v>2</v>
      </c>
      <c r="D37" s="309">
        <v>3</v>
      </c>
      <c r="F37" s="309">
        <v>4</v>
      </c>
      <c r="G37" s="309">
        <v>5</v>
      </c>
      <c r="H37" s="309">
        <v>6</v>
      </c>
      <c r="I37" s="309">
        <v>7</v>
      </c>
      <c r="J37" s="309">
        <v>8</v>
      </c>
      <c r="K37" s="310">
        <v>9</v>
      </c>
      <c r="L37" s="310">
        <v>10</v>
      </c>
      <c r="M37" s="309">
        <v>11</v>
      </c>
      <c r="N37" s="309">
        <v>12</v>
      </c>
      <c r="O37" s="309">
        <v>1</v>
      </c>
      <c r="P37" s="309">
        <v>2</v>
      </c>
      <c r="Q37" s="309">
        <v>3</v>
      </c>
      <c r="R37" s="309">
        <v>4</v>
      </c>
      <c r="S37" s="309">
        <v>5</v>
      </c>
      <c r="T37" s="309">
        <v>6</v>
      </c>
      <c r="U37" s="309">
        <v>7</v>
      </c>
      <c r="V37" s="309">
        <v>8</v>
      </c>
      <c r="W37" s="309">
        <v>9</v>
      </c>
      <c r="X37" s="309">
        <v>10</v>
      </c>
      <c r="Y37" s="309">
        <v>11</v>
      </c>
      <c r="Z37" s="309">
        <v>12</v>
      </c>
      <c r="AA37" s="309">
        <v>1</v>
      </c>
      <c r="AB37" s="309">
        <v>2</v>
      </c>
      <c r="AC37" s="309">
        <v>3</v>
      </c>
      <c r="AD37" s="309">
        <v>4</v>
      </c>
      <c r="AE37" s="309">
        <v>5</v>
      </c>
      <c r="AF37" s="309">
        <v>6</v>
      </c>
      <c r="AG37" s="309">
        <v>7</v>
      </c>
      <c r="AH37" s="309">
        <v>8</v>
      </c>
      <c r="AI37" s="309">
        <v>9</v>
      </c>
      <c r="AJ37" s="309">
        <v>10</v>
      </c>
      <c r="AK37" s="309">
        <v>11</v>
      </c>
      <c r="AL37" s="309">
        <v>12</v>
      </c>
      <c r="AM37" s="309">
        <v>1</v>
      </c>
      <c r="AN37" s="309">
        <v>2</v>
      </c>
      <c r="AO37" s="309">
        <v>3</v>
      </c>
      <c r="AP37" s="309">
        <v>4</v>
      </c>
      <c r="AQ37" s="309">
        <v>5</v>
      </c>
      <c r="AR37" s="309">
        <v>6</v>
      </c>
      <c r="AS37" s="309">
        <v>7</v>
      </c>
      <c r="AT37" s="309">
        <v>8</v>
      </c>
      <c r="AU37" s="309">
        <v>9</v>
      </c>
      <c r="AV37" s="309">
        <v>10</v>
      </c>
      <c r="AW37" s="309">
        <v>11</v>
      </c>
      <c r="AX37" s="309">
        <v>12</v>
      </c>
      <c r="AY37" s="309">
        <v>1</v>
      </c>
      <c r="AZ37" s="309">
        <v>2</v>
      </c>
      <c r="BA37" s="309">
        <v>3</v>
      </c>
      <c r="BB37" s="309">
        <v>4</v>
      </c>
      <c r="BC37" s="309">
        <v>5</v>
      </c>
      <c r="BD37" s="309">
        <v>6</v>
      </c>
      <c r="BE37" s="309">
        <v>7</v>
      </c>
      <c r="BF37" s="309">
        <v>8</v>
      </c>
      <c r="BG37" s="309">
        <v>9</v>
      </c>
      <c r="BH37" s="309">
        <v>10</v>
      </c>
      <c r="BI37" s="309">
        <v>11</v>
      </c>
      <c r="BJ37" s="309">
        <v>12</v>
      </c>
      <c r="BK37" s="309">
        <v>1</v>
      </c>
      <c r="BL37" s="309">
        <v>2</v>
      </c>
      <c r="BM37" s="309">
        <v>3</v>
      </c>
      <c r="BN37" s="309">
        <v>4</v>
      </c>
      <c r="BO37" s="309">
        <v>5</v>
      </c>
      <c r="BP37" s="309">
        <v>6</v>
      </c>
      <c r="BQ37" s="309">
        <v>7</v>
      </c>
      <c r="BR37" s="309">
        <v>8</v>
      </c>
      <c r="BS37" s="309">
        <v>9</v>
      </c>
      <c r="BT37" s="309">
        <v>10</v>
      </c>
      <c r="BU37" s="309">
        <v>11</v>
      </c>
      <c r="BV37" s="309">
        <v>12</v>
      </c>
      <c r="BW37" s="309">
        <v>1</v>
      </c>
      <c r="BX37" s="309">
        <v>2</v>
      </c>
      <c r="BY37" s="309">
        <v>3</v>
      </c>
      <c r="BZ37" s="309">
        <v>4</v>
      </c>
      <c r="CA37" s="309">
        <v>5</v>
      </c>
      <c r="CB37" s="309">
        <v>6</v>
      </c>
      <c r="CC37" s="309">
        <v>7</v>
      </c>
      <c r="CD37" s="309">
        <v>8</v>
      </c>
      <c r="CE37" s="309">
        <v>9</v>
      </c>
      <c r="CF37" s="309">
        <v>10</v>
      </c>
      <c r="CG37" s="309">
        <v>11</v>
      </c>
      <c r="CH37" s="309">
        <v>12</v>
      </c>
      <c r="CI37" s="309">
        <v>1</v>
      </c>
      <c r="CJ37" s="309">
        <v>2</v>
      </c>
      <c r="CK37" s="309">
        <v>3</v>
      </c>
      <c r="CL37" s="309">
        <v>4</v>
      </c>
      <c r="CM37" s="309">
        <v>5</v>
      </c>
      <c r="CN37" s="309">
        <v>6</v>
      </c>
      <c r="CO37" s="309">
        <v>7</v>
      </c>
      <c r="CP37" s="309">
        <v>8</v>
      </c>
      <c r="CQ37" s="309">
        <v>9</v>
      </c>
      <c r="CR37" s="309">
        <v>10</v>
      </c>
      <c r="CS37" s="309">
        <v>11</v>
      </c>
      <c r="CT37" s="309">
        <v>12</v>
      </c>
      <c r="CU37" s="309">
        <v>1</v>
      </c>
      <c r="CV37" s="309">
        <v>2</v>
      </c>
      <c r="CW37" s="309">
        <v>3</v>
      </c>
      <c r="CX37" s="309">
        <v>4</v>
      </c>
      <c r="CY37" s="309">
        <v>5</v>
      </c>
      <c r="CZ37" s="309">
        <v>6</v>
      </c>
      <c r="DA37" s="309">
        <v>7</v>
      </c>
      <c r="DB37" s="309">
        <v>8</v>
      </c>
      <c r="DC37" s="309">
        <v>9</v>
      </c>
      <c r="DD37" s="309">
        <v>10</v>
      </c>
      <c r="DE37" s="309">
        <v>11</v>
      </c>
      <c r="DF37" s="309">
        <v>12</v>
      </c>
      <c r="DG37" s="309">
        <v>1</v>
      </c>
      <c r="DH37" s="309">
        <v>2</v>
      </c>
      <c r="DI37" s="309">
        <v>3</v>
      </c>
      <c r="DJ37" s="309">
        <v>4</v>
      </c>
      <c r="DK37" s="309">
        <v>5</v>
      </c>
      <c r="DL37" s="309">
        <v>6</v>
      </c>
      <c r="DM37" s="309">
        <v>7</v>
      </c>
      <c r="DN37" s="309">
        <v>8</v>
      </c>
      <c r="DO37" s="309">
        <v>9</v>
      </c>
      <c r="DP37" s="309">
        <v>10</v>
      </c>
      <c r="DQ37" s="309">
        <v>11</v>
      </c>
      <c r="DR37" s="309">
        <v>12</v>
      </c>
      <c r="DS37" s="309">
        <v>1</v>
      </c>
      <c r="DT37" s="309">
        <v>2</v>
      </c>
      <c r="DU37" s="309">
        <v>3</v>
      </c>
      <c r="DV37" s="309">
        <v>4</v>
      </c>
      <c r="DW37" s="309">
        <v>5</v>
      </c>
      <c r="DX37" s="309">
        <v>6</v>
      </c>
      <c r="DY37" s="309">
        <v>7</v>
      </c>
      <c r="DZ37" s="309">
        <v>8</v>
      </c>
      <c r="EA37" s="309">
        <v>9</v>
      </c>
      <c r="EB37" s="309">
        <v>10</v>
      </c>
      <c r="EC37" s="309">
        <v>11</v>
      </c>
      <c r="ED37" s="309">
        <v>12</v>
      </c>
      <c r="EE37" s="309">
        <v>1</v>
      </c>
      <c r="EF37" s="309">
        <v>2</v>
      </c>
      <c r="EG37" s="309">
        <v>3</v>
      </c>
      <c r="EH37" s="309">
        <v>4</v>
      </c>
      <c r="EI37" s="309">
        <v>5</v>
      </c>
      <c r="EJ37" s="309">
        <v>6</v>
      </c>
      <c r="EK37" s="309">
        <v>7</v>
      </c>
      <c r="EL37" s="309">
        <v>8</v>
      </c>
      <c r="EM37" s="309">
        <v>9</v>
      </c>
      <c r="EN37" s="309">
        <v>10</v>
      </c>
      <c r="EO37" s="309">
        <v>11</v>
      </c>
      <c r="EP37" s="309">
        <v>12</v>
      </c>
      <c r="EQ37" s="309">
        <v>1</v>
      </c>
      <c r="ER37" s="309">
        <v>2</v>
      </c>
      <c r="ES37" s="309">
        <v>3</v>
      </c>
      <c r="ET37" s="309">
        <v>4</v>
      </c>
      <c r="EU37" s="309">
        <v>5</v>
      </c>
      <c r="EV37" s="309">
        <v>6</v>
      </c>
      <c r="EW37" s="309">
        <v>7</v>
      </c>
      <c r="EX37" s="309">
        <v>8</v>
      </c>
      <c r="EY37" s="309">
        <v>9</v>
      </c>
      <c r="EZ37" s="309">
        <v>10</v>
      </c>
      <c r="FA37" s="309">
        <v>11</v>
      </c>
      <c r="FB37" s="309">
        <v>12</v>
      </c>
    </row>
    <row r="38" spans="1:158" hidden="1" x14ac:dyDescent="0.3">
      <c r="A38" s="309" t="s">
        <v>214</v>
      </c>
      <c r="B38" s="336">
        <f>+C4</f>
        <v>635000</v>
      </c>
      <c r="C38" s="309">
        <f>+$C$5</f>
        <v>10000</v>
      </c>
      <c r="D38" s="309">
        <f>+$C$5</f>
        <v>10000</v>
      </c>
      <c r="F38" s="309">
        <f t="shared" ref="F38:BQ38" si="0">+$C$5</f>
        <v>10000</v>
      </c>
      <c r="G38" s="309">
        <f t="shared" si="0"/>
        <v>10000</v>
      </c>
      <c r="H38" s="309">
        <f t="shared" si="0"/>
        <v>10000</v>
      </c>
      <c r="I38" s="309">
        <f t="shared" si="0"/>
        <v>10000</v>
      </c>
      <c r="J38" s="309">
        <f t="shared" si="0"/>
        <v>10000</v>
      </c>
      <c r="K38" s="310">
        <f t="shared" si="0"/>
        <v>10000</v>
      </c>
      <c r="L38" s="310">
        <f t="shared" si="0"/>
        <v>10000</v>
      </c>
      <c r="M38" s="309">
        <f t="shared" si="0"/>
        <v>10000</v>
      </c>
      <c r="N38" s="309">
        <f t="shared" si="0"/>
        <v>10000</v>
      </c>
      <c r="O38" s="309">
        <f t="shared" si="0"/>
        <v>10000</v>
      </c>
      <c r="P38" s="309">
        <f t="shared" si="0"/>
        <v>10000</v>
      </c>
      <c r="Q38" s="309">
        <f t="shared" si="0"/>
        <v>10000</v>
      </c>
      <c r="R38" s="309">
        <f t="shared" si="0"/>
        <v>10000</v>
      </c>
      <c r="S38" s="309">
        <f t="shared" si="0"/>
        <v>10000</v>
      </c>
      <c r="T38" s="309">
        <f t="shared" si="0"/>
        <v>10000</v>
      </c>
      <c r="U38" s="309">
        <f t="shared" si="0"/>
        <v>10000</v>
      </c>
      <c r="V38" s="309">
        <f t="shared" si="0"/>
        <v>10000</v>
      </c>
      <c r="W38" s="309">
        <f t="shared" si="0"/>
        <v>10000</v>
      </c>
      <c r="X38" s="309">
        <f t="shared" si="0"/>
        <v>10000</v>
      </c>
      <c r="Y38" s="309">
        <f t="shared" si="0"/>
        <v>10000</v>
      </c>
      <c r="Z38" s="309">
        <f t="shared" si="0"/>
        <v>10000</v>
      </c>
      <c r="AA38" s="309">
        <f t="shared" si="0"/>
        <v>10000</v>
      </c>
      <c r="AB38" s="309">
        <f t="shared" si="0"/>
        <v>10000</v>
      </c>
      <c r="AC38" s="309">
        <f t="shared" si="0"/>
        <v>10000</v>
      </c>
      <c r="AD38" s="309">
        <f t="shared" si="0"/>
        <v>10000</v>
      </c>
      <c r="AE38" s="309">
        <f t="shared" si="0"/>
        <v>10000</v>
      </c>
      <c r="AF38" s="309">
        <f t="shared" si="0"/>
        <v>10000</v>
      </c>
      <c r="AG38" s="309">
        <f t="shared" si="0"/>
        <v>10000</v>
      </c>
      <c r="AH38" s="309">
        <f t="shared" si="0"/>
        <v>10000</v>
      </c>
      <c r="AI38" s="309">
        <f t="shared" si="0"/>
        <v>10000</v>
      </c>
      <c r="AJ38" s="309">
        <f t="shared" si="0"/>
        <v>10000</v>
      </c>
      <c r="AK38" s="309">
        <f t="shared" si="0"/>
        <v>10000</v>
      </c>
      <c r="AL38" s="309">
        <f t="shared" si="0"/>
        <v>10000</v>
      </c>
      <c r="AM38" s="309">
        <f t="shared" si="0"/>
        <v>10000</v>
      </c>
      <c r="AN38" s="309">
        <f t="shared" si="0"/>
        <v>10000</v>
      </c>
      <c r="AO38" s="309">
        <f t="shared" si="0"/>
        <v>10000</v>
      </c>
      <c r="AP38" s="309">
        <f t="shared" si="0"/>
        <v>10000</v>
      </c>
      <c r="AQ38" s="309">
        <f t="shared" si="0"/>
        <v>10000</v>
      </c>
      <c r="AR38" s="309">
        <f t="shared" si="0"/>
        <v>10000</v>
      </c>
      <c r="AS38" s="309">
        <f t="shared" si="0"/>
        <v>10000</v>
      </c>
      <c r="AT38" s="309">
        <f t="shared" si="0"/>
        <v>10000</v>
      </c>
      <c r="AU38" s="309">
        <f t="shared" si="0"/>
        <v>10000</v>
      </c>
      <c r="AV38" s="309">
        <f t="shared" si="0"/>
        <v>10000</v>
      </c>
      <c r="AW38" s="309">
        <f t="shared" si="0"/>
        <v>10000</v>
      </c>
      <c r="AX38" s="309">
        <f t="shared" si="0"/>
        <v>10000</v>
      </c>
      <c r="AY38" s="309">
        <f t="shared" si="0"/>
        <v>10000</v>
      </c>
      <c r="AZ38" s="309">
        <f t="shared" si="0"/>
        <v>10000</v>
      </c>
      <c r="BA38" s="309">
        <f t="shared" si="0"/>
        <v>10000</v>
      </c>
      <c r="BB38" s="309">
        <f t="shared" si="0"/>
        <v>10000</v>
      </c>
      <c r="BC38" s="309">
        <f t="shared" si="0"/>
        <v>10000</v>
      </c>
      <c r="BD38" s="309">
        <f t="shared" si="0"/>
        <v>10000</v>
      </c>
      <c r="BE38" s="309">
        <f t="shared" si="0"/>
        <v>10000</v>
      </c>
      <c r="BF38" s="309">
        <f t="shared" si="0"/>
        <v>10000</v>
      </c>
      <c r="BG38" s="309">
        <f t="shared" si="0"/>
        <v>10000</v>
      </c>
      <c r="BH38" s="309">
        <f t="shared" si="0"/>
        <v>10000</v>
      </c>
      <c r="BI38" s="309">
        <f t="shared" si="0"/>
        <v>10000</v>
      </c>
      <c r="BJ38" s="309">
        <f t="shared" si="0"/>
        <v>10000</v>
      </c>
      <c r="BK38" s="309">
        <f t="shared" si="0"/>
        <v>10000</v>
      </c>
      <c r="BL38" s="309">
        <f t="shared" si="0"/>
        <v>10000</v>
      </c>
      <c r="BM38" s="309">
        <f t="shared" si="0"/>
        <v>10000</v>
      </c>
      <c r="BN38" s="309">
        <f t="shared" si="0"/>
        <v>10000</v>
      </c>
      <c r="BO38" s="309">
        <f t="shared" si="0"/>
        <v>10000</v>
      </c>
      <c r="BP38" s="309">
        <f t="shared" si="0"/>
        <v>10000</v>
      </c>
      <c r="BQ38" s="309">
        <f t="shared" si="0"/>
        <v>10000</v>
      </c>
      <c r="BR38" s="309">
        <f t="shared" ref="BR38:EC38" si="1">+$C$5</f>
        <v>10000</v>
      </c>
      <c r="BS38" s="309">
        <f t="shared" si="1"/>
        <v>10000</v>
      </c>
      <c r="BT38" s="309">
        <f t="shared" si="1"/>
        <v>10000</v>
      </c>
      <c r="BU38" s="309">
        <f t="shared" si="1"/>
        <v>10000</v>
      </c>
      <c r="BV38" s="309">
        <f t="shared" si="1"/>
        <v>10000</v>
      </c>
      <c r="BW38" s="309">
        <f t="shared" si="1"/>
        <v>10000</v>
      </c>
      <c r="BX38" s="309">
        <f t="shared" si="1"/>
        <v>10000</v>
      </c>
      <c r="BY38" s="309">
        <f t="shared" si="1"/>
        <v>10000</v>
      </c>
      <c r="BZ38" s="309">
        <f t="shared" si="1"/>
        <v>10000</v>
      </c>
      <c r="CA38" s="309">
        <f t="shared" si="1"/>
        <v>10000</v>
      </c>
      <c r="CB38" s="309">
        <f t="shared" si="1"/>
        <v>10000</v>
      </c>
      <c r="CC38" s="309">
        <f t="shared" si="1"/>
        <v>10000</v>
      </c>
      <c r="CD38" s="309">
        <f t="shared" si="1"/>
        <v>10000</v>
      </c>
      <c r="CE38" s="309">
        <f t="shared" si="1"/>
        <v>10000</v>
      </c>
      <c r="CF38" s="309">
        <f t="shared" si="1"/>
        <v>10000</v>
      </c>
      <c r="CG38" s="309">
        <f t="shared" si="1"/>
        <v>10000</v>
      </c>
      <c r="CH38" s="309">
        <f t="shared" si="1"/>
        <v>10000</v>
      </c>
      <c r="CI38" s="309">
        <f t="shared" si="1"/>
        <v>10000</v>
      </c>
      <c r="CJ38" s="309">
        <f t="shared" si="1"/>
        <v>10000</v>
      </c>
      <c r="CK38" s="309">
        <f t="shared" si="1"/>
        <v>10000</v>
      </c>
      <c r="CL38" s="309">
        <f t="shared" si="1"/>
        <v>10000</v>
      </c>
      <c r="CM38" s="309">
        <f t="shared" si="1"/>
        <v>10000</v>
      </c>
      <c r="CN38" s="309">
        <f t="shared" si="1"/>
        <v>10000</v>
      </c>
      <c r="CO38" s="309">
        <f t="shared" si="1"/>
        <v>10000</v>
      </c>
      <c r="CP38" s="309">
        <f t="shared" si="1"/>
        <v>10000</v>
      </c>
      <c r="CQ38" s="309">
        <f t="shared" si="1"/>
        <v>10000</v>
      </c>
      <c r="CR38" s="309">
        <f t="shared" si="1"/>
        <v>10000</v>
      </c>
      <c r="CS38" s="309">
        <f t="shared" si="1"/>
        <v>10000</v>
      </c>
      <c r="CT38" s="309">
        <f t="shared" si="1"/>
        <v>10000</v>
      </c>
      <c r="CU38" s="309">
        <f t="shared" si="1"/>
        <v>10000</v>
      </c>
      <c r="CV38" s="309">
        <f t="shared" si="1"/>
        <v>10000</v>
      </c>
      <c r="CW38" s="309">
        <f t="shared" si="1"/>
        <v>10000</v>
      </c>
      <c r="CX38" s="309">
        <f t="shared" si="1"/>
        <v>10000</v>
      </c>
      <c r="CY38" s="309">
        <f t="shared" si="1"/>
        <v>10000</v>
      </c>
      <c r="CZ38" s="309">
        <f t="shared" si="1"/>
        <v>10000</v>
      </c>
      <c r="DA38" s="309">
        <f t="shared" si="1"/>
        <v>10000</v>
      </c>
      <c r="DB38" s="309">
        <f t="shared" si="1"/>
        <v>10000</v>
      </c>
      <c r="DC38" s="309">
        <f t="shared" si="1"/>
        <v>10000</v>
      </c>
      <c r="DD38" s="309">
        <f t="shared" si="1"/>
        <v>10000</v>
      </c>
      <c r="DE38" s="309">
        <f t="shared" si="1"/>
        <v>10000</v>
      </c>
      <c r="DF38" s="309">
        <f t="shared" si="1"/>
        <v>10000</v>
      </c>
      <c r="DG38" s="309">
        <f t="shared" si="1"/>
        <v>10000</v>
      </c>
      <c r="DH38" s="309">
        <f t="shared" si="1"/>
        <v>10000</v>
      </c>
      <c r="DI38" s="309">
        <f t="shared" si="1"/>
        <v>10000</v>
      </c>
      <c r="DJ38" s="309">
        <f t="shared" si="1"/>
        <v>10000</v>
      </c>
      <c r="DK38" s="309">
        <f t="shared" si="1"/>
        <v>10000</v>
      </c>
      <c r="DL38" s="309">
        <f t="shared" si="1"/>
        <v>10000</v>
      </c>
      <c r="DM38" s="309">
        <f t="shared" si="1"/>
        <v>10000</v>
      </c>
      <c r="DN38" s="309">
        <f t="shared" si="1"/>
        <v>10000</v>
      </c>
      <c r="DO38" s="309">
        <f t="shared" si="1"/>
        <v>10000</v>
      </c>
      <c r="DP38" s="309">
        <f t="shared" si="1"/>
        <v>10000</v>
      </c>
      <c r="DQ38" s="309">
        <f t="shared" si="1"/>
        <v>10000</v>
      </c>
      <c r="DR38" s="309">
        <f t="shared" si="1"/>
        <v>10000</v>
      </c>
      <c r="DS38" s="309">
        <f t="shared" si="1"/>
        <v>10000</v>
      </c>
      <c r="DT38" s="309">
        <f t="shared" si="1"/>
        <v>10000</v>
      </c>
      <c r="DU38" s="309">
        <f t="shared" si="1"/>
        <v>10000</v>
      </c>
      <c r="DV38" s="309">
        <f t="shared" si="1"/>
        <v>10000</v>
      </c>
      <c r="DW38" s="309">
        <f t="shared" si="1"/>
        <v>10000</v>
      </c>
      <c r="DX38" s="309">
        <f t="shared" si="1"/>
        <v>10000</v>
      </c>
      <c r="DY38" s="309">
        <f t="shared" si="1"/>
        <v>10000</v>
      </c>
      <c r="DZ38" s="309">
        <f t="shared" si="1"/>
        <v>10000</v>
      </c>
      <c r="EA38" s="309">
        <f t="shared" si="1"/>
        <v>10000</v>
      </c>
      <c r="EB38" s="309">
        <f t="shared" si="1"/>
        <v>10000</v>
      </c>
      <c r="EC38" s="309">
        <f t="shared" si="1"/>
        <v>10000</v>
      </c>
      <c r="ED38" s="309">
        <f t="shared" ref="ED38:FB38" si="2">+$C$5</f>
        <v>10000</v>
      </c>
      <c r="EE38" s="309">
        <f t="shared" si="2"/>
        <v>10000</v>
      </c>
      <c r="EF38" s="309">
        <f t="shared" si="2"/>
        <v>10000</v>
      </c>
      <c r="EG38" s="309">
        <f t="shared" si="2"/>
        <v>10000</v>
      </c>
      <c r="EH38" s="309">
        <f t="shared" si="2"/>
        <v>10000</v>
      </c>
      <c r="EI38" s="309">
        <f t="shared" si="2"/>
        <v>10000</v>
      </c>
      <c r="EJ38" s="309">
        <f t="shared" si="2"/>
        <v>10000</v>
      </c>
      <c r="EK38" s="309">
        <f t="shared" si="2"/>
        <v>10000</v>
      </c>
      <c r="EL38" s="309">
        <f t="shared" si="2"/>
        <v>10000</v>
      </c>
      <c r="EM38" s="309">
        <f t="shared" si="2"/>
        <v>10000</v>
      </c>
      <c r="EN38" s="309">
        <f t="shared" si="2"/>
        <v>10000</v>
      </c>
      <c r="EO38" s="309">
        <f t="shared" si="2"/>
        <v>10000</v>
      </c>
      <c r="EP38" s="309">
        <f t="shared" si="2"/>
        <v>10000</v>
      </c>
      <c r="EQ38" s="309">
        <f t="shared" si="2"/>
        <v>10000</v>
      </c>
      <c r="ER38" s="309">
        <f t="shared" si="2"/>
        <v>10000</v>
      </c>
      <c r="ES38" s="309">
        <f t="shared" si="2"/>
        <v>10000</v>
      </c>
      <c r="ET38" s="309">
        <f t="shared" si="2"/>
        <v>10000</v>
      </c>
      <c r="EU38" s="309">
        <f t="shared" si="2"/>
        <v>10000</v>
      </c>
      <c r="EV38" s="309">
        <f t="shared" si="2"/>
        <v>10000</v>
      </c>
      <c r="EW38" s="309">
        <f t="shared" si="2"/>
        <v>10000</v>
      </c>
      <c r="EX38" s="309">
        <f t="shared" si="2"/>
        <v>10000</v>
      </c>
      <c r="EY38" s="309">
        <f t="shared" si="2"/>
        <v>10000</v>
      </c>
      <c r="EZ38" s="309">
        <f t="shared" si="2"/>
        <v>10000</v>
      </c>
      <c r="FA38" s="309">
        <f t="shared" si="2"/>
        <v>10000</v>
      </c>
      <c r="FB38" s="309">
        <f t="shared" si="2"/>
        <v>10000</v>
      </c>
    </row>
    <row r="39" spans="1:158" hidden="1" x14ac:dyDescent="0.3">
      <c r="A39" s="309" t="s">
        <v>215</v>
      </c>
      <c r="B39" s="336">
        <f>+B38</f>
        <v>635000</v>
      </c>
      <c r="C39" s="336">
        <f>+B39+B40+C38</f>
        <v>655318.75</v>
      </c>
      <c r="D39" s="336">
        <f>+C39+C40+D38</f>
        <v>675967.6796875</v>
      </c>
      <c r="E39" s="336"/>
      <c r="F39" s="336">
        <f>+D39+D40+F38</f>
        <v>696952.15448242193</v>
      </c>
      <c r="G39" s="336">
        <f t="shared" ref="G39:BR39" si="3">+F39+F40+G38</f>
        <v>718277.62699276127</v>
      </c>
      <c r="H39" s="336">
        <f t="shared" si="3"/>
        <v>739949.63843139366</v>
      </c>
      <c r="I39" s="336">
        <f t="shared" si="3"/>
        <v>761973.82005590375</v>
      </c>
      <c r="J39" s="336">
        <f t="shared" si="3"/>
        <v>784355.89463181223</v>
      </c>
      <c r="K39" s="310">
        <f>+J39+J40+K38</f>
        <v>807101.6779195792</v>
      </c>
      <c r="L39" s="310">
        <f t="shared" si="3"/>
        <v>830217.08018577239</v>
      </c>
      <c r="M39" s="336">
        <f>+L39+L40+M38</f>
        <v>853708.10773879115</v>
      </c>
      <c r="N39" s="336">
        <f>+M39+M40+N38</f>
        <v>877580.86448954651</v>
      </c>
      <c r="O39" s="336">
        <f t="shared" si="3"/>
        <v>901841.5535375016</v>
      </c>
      <c r="P39" s="336">
        <f t="shared" si="3"/>
        <v>926496.47878248605</v>
      </c>
      <c r="Q39" s="336">
        <f t="shared" si="3"/>
        <v>951552.04656270146</v>
      </c>
      <c r="R39" s="336">
        <f t="shared" si="3"/>
        <v>977014.76731934538</v>
      </c>
      <c r="S39" s="336">
        <f t="shared" si="3"/>
        <v>1002891.2572882847</v>
      </c>
      <c r="T39" s="336">
        <f t="shared" si="3"/>
        <v>1029188.2402192194</v>
      </c>
      <c r="U39" s="336">
        <f t="shared" si="3"/>
        <v>1055912.5491227817</v>
      </c>
      <c r="V39" s="336">
        <f t="shared" si="3"/>
        <v>1083071.1280460269</v>
      </c>
      <c r="W39" s="336">
        <f t="shared" si="3"/>
        <v>1110671.0338767748</v>
      </c>
      <c r="X39" s="336">
        <f t="shared" si="3"/>
        <v>1138719.4381772724</v>
      </c>
      <c r="Y39" s="336">
        <f t="shared" si="3"/>
        <v>1167223.6290476532</v>
      </c>
      <c r="Z39" s="336">
        <f t="shared" si="3"/>
        <v>1196191.0130196775</v>
      </c>
      <c r="AA39" s="336">
        <f t="shared" si="3"/>
        <v>1225629.1169812472</v>
      </c>
      <c r="AB39" s="336">
        <f t="shared" si="3"/>
        <v>1255545.5901321925</v>
      </c>
      <c r="AC39" s="336">
        <f t="shared" si="3"/>
        <v>1285948.2059718405</v>
      </c>
      <c r="AD39" s="336">
        <f t="shared" si="3"/>
        <v>1316844.864318883</v>
      </c>
      <c r="AE39" s="336">
        <f t="shared" si="3"/>
        <v>1348243.5933640648</v>
      </c>
      <c r="AF39" s="336">
        <f t="shared" si="3"/>
        <v>1380152.5517562309</v>
      </c>
      <c r="AG39" s="336">
        <f t="shared" si="3"/>
        <v>1412580.0307222696</v>
      </c>
      <c r="AH39" s="336">
        <f t="shared" si="3"/>
        <v>1445534.4562215065</v>
      </c>
      <c r="AI39" s="336">
        <f t="shared" si="3"/>
        <v>1479024.3911351059</v>
      </c>
      <c r="AJ39" s="336">
        <f t="shared" si="3"/>
        <v>1513058.5374910512</v>
      </c>
      <c r="AK39" s="336">
        <f t="shared" si="3"/>
        <v>1547645.7387252809</v>
      </c>
      <c r="AL39" s="336">
        <f t="shared" si="3"/>
        <v>1582794.9819795666</v>
      </c>
      <c r="AM39" s="336">
        <f t="shared" si="3"/>
        <v>1618515.4004367345</v>
      </c>
      <c r="AN39" s="336">
        <f t="shared" si="3"/>
        <v>1654816.2756938315</v>
      </c>
      <c r="AO39" s="336">
        <f t="shared" si="3"/>
        <v>1691707.0401738563</v>
      </c>
      <c r="AP39" s="336">
        <f t="shared" si="3"/>
        <v>1729197.2795766816</v>
      </c>
      <c r="AQ39" s="336">
        <f t="shared" si="3"/>
        <v>1767296.7353698027</v>
      </c>
      <c r="AR39" s="336">
        <f t="shared" si="3"/>
        <v>1806015.307319562</v>
      </c>
      <c r="AS39" s="336">
        <f t="shared" si="3"/>
        <v>1845363.0560635049</v>
      </c>
      <c r="AT39" s="336">
        <f t="shared" si="3"/>
        <v>1885350.2057245369</v>
      </c>
      <c r="AU39" s="336">
        <f t="shared" si="3"/>
        <v>1925987.1465675607</v>
      </c>
      <c r="AV39" s="336">
        <f t="shared" si="3"/>
        <v>1967284.4376992837</v>
      </c>
      <c r="AW39" s="336">
        <f t="shared" si="3"/>
        <v>2009252.8098118971</v>
      </c>
      <c r="AX39" s="336">
        <f t="shared" si="3"/>
        <v>2051903.1679713405</v>
      </c>
      <c r="AY39" s="336">
        <f t="shared" si="3"/>
        <v>2095246.5944508747</v>
      </c>
      <c r="AZ39" s="336">
        <f t="shared" si="3"/>
        <v>2139294.3516107015</v>
      </c>
      <c r="BA39" s="336">
        <f t="shared" si="3"/>
        <v>2184057.8848243756</v>
      </c>
      <c r="BB39" s="336">
        <f t="shared" si="3"/>
        <v>2229548.8254527715</v>
      </c>
      <c r="BC39" s="336">
        <f t="shared" si="3"/>
        <v>2275778.9938663789</v>
      </c>
      <c r="BD39" s="336">
        <f t="shared" si="3"/>
        <v>2322760.4025167078</v>
      </c>
      <c r="BE39" s="336">
        <f t="shared" si="3"/>
        <v>2370505.2590576042</v>
      </c>
      <c r="BF39" s="336">
        <f t="shared" si="3"/>
        <v>2419025.9695172901</v>
      </c>
      <c r="BG39" s="336">
        <f t="shared" si="3"/>
        <v>2468335.1415219461</v>
      </c>
      <c r="BH39" s="336">
        <f t="shared" si="3"/>
        <v>2518445.5875716778</v>
      </c>
      <c r="BI39" s="336">
        <f t="shared" si="3"/>
        <v>2569370.3283697176</v>
      </c>
      <c r="BJ39" s="336">
        <f t="shared" si="3"/>
        <v>2621122.5962057253</v>
      </c>
      <c r="BK39" s="336">
        <f t="shared" si="3"/>
        <v>2673715.8383940682</v>
      </c>
      <c r="BL39" s="336">
        <f t="shared" si="3"/>
        <v>2727163.7207679716</v>
      </c>
      <c r="BM39" s="336">
        <f t="shared" si="3"/>
        <v>2781480.1312304512</v>
      </c>
      <c r="BN39" s="336">
        <f t="shared" si="3"/>
        <v>2836679.1833629459</v>
      </c>
      <c r="BO39" s="336">
        <f t="shared" si="3"/>
        <v>2892775.2200925937</v>
      </c>
      <c r="BP39" s="336">
        <f t="shared" si="3"/>
        <v>2949782.8174190982</v>
      </c>
      <c r="BQ39" s="336">
        <f t="shared" si="3"/>
        <v>3007716.7882021586</v>
      </c>
      <c r="BR39" s="336">
        <f t="shared" si="3"/>
        <v>3066592.1860104436</v>
      </c>
      <c r="BS39" s="336">
        <f t="shared" ref="BS39:ED39" si="4">+BR39+BR40+BS38</f>
        <v>3126424.3090331135</v>
      </c>
      <c r="BT39" s="336">
        <f t="shared" si="4"/>
        <v>3187228.7040549018</v>
      </c>
      <c r="BU39" s="336">
        <f t="shared" si="4"/>
        <v>3249021.1704957942</v>
      </c>
      <c r="BV39" s="336">
        <f t="shared" si="4"/>
        <v>3311817.7645163508</v>
      </c>
      <c r="BW39" s="336">
        <f t="shared" si="4"/>
        <v>3375634.8031897414</v>
      </c>
      <c r="BX39" s="336">
        <f t="shared" si="4"/>
        <v>3440488.8687415747</v>
      </c>
      <c r="BY39" s="336">
        <f t="shared" si="4"/>
        <v>3506396.8128586253</v>
      </c>
      <c r="BZ39" s="336">
        <f t="shared" si="4"/>
        <v>3573375.7610675781</v>
      </c>
      <c r="CA39" s="336">
        <f t="shared" si="4"/>
        <v>3641443.1171849263</v>
      </c>
      <c r="CB39" s="336">
        <f t="shared" si="4"/>
        <v>3710616.5678391815</v>
      </c>
      <c r="CC39" s="336">
        <f t="shared" si="4"/>
        <v>3780914.0870665684</v>
      </c>
      <c r="CD39" s="336">
        <f t="shared" si="4"/>
        <v>3852353.9409814002</v>
      </c>
      <c r="CE39" s="336">
        <f t="shared" si="4"/>
        <v>3924954.6925223479</v>
      </c>
      <c r="CF39" s="336">
        <f t="shared" si="4"/>
        <v>3998735.2062758361</v>
      </c>
      <c r="CG39" s="336">
        <f t="shared" si="4"/>
        <v>4073714.6533778184</v>
      </c>
      <c r="CH39" s="336">
        <f t="shared" si="4"/>
        <v>4149912.5164952078</v>
      </c>
      <c r="CI39" s="336">
        <f t="shared" si="4"/>
        <v>4227348.594888255</v>
      </c>
      <c r="CJ39" s="336">
        <f t="shared" si="4"/>
        <v>4306043.0095551889</v>
      </c>
      <c r="CK39" s="336">
        <f t="shared" si="4"/>
        <v>4386016.2084604604</v>
      </c>
      <c r="CL39" s="336">
        <f t="shared" si="4"/>
        <v>4467288.971847943</v>
      </c>
      <c r="CM39" s="336">
        <f t="shared" si="4"/>
        <v>4549882.4176404718</v>
      </c>
      <c r="CN39" s="336">
        <f t="shared" si="4"/>
        <v>4633818.0069271298</v>
      </c>
      <c r="CO39" s="336">
        <f t="shared" si="4"/>
        <v>4719117.5495396955</v>
      </c>
      <c r="CP39" s="336">
        <f t="shared" si="4"/>
        <v>4805803.2097197156</v>
      </c>
      <c r="CQ39" s="336">
        <f t="shared" si="4"/>
        <v>4893897.5118776606</v>
      </c>
      <c r="CR39" s="336">
        <f t="shared" si="4"/>
        <v>4983423.3464456722</v>
      </c>
      <c r="CS39" s="336">
        <f t="shared" si="4"/>
        <v>5074403.9758254141</v>
      </c>
      <c r="CT39" s="336">
        <f t="shared" si="4"/>
        <v>5166863.040432577</v>
      </c>
      <c r="CU39" s="336">
        <f t="shared" si="4"/>
        <v>5260824.5648396062</v>
      </c>
      <c r="CV39" s="336">
        <f t="shared" si="4"/>
        <v>5356312.9640182499</v>
      </c>
      <c r="CW39" s="336">
        <f t="shared" si="4"/>
        <v>5453353.0496835466</v>
      </c>
      <c r="CX39" s="336">
        <f t="shared" si="4"/>
        <v>5551970.0367409047</v>
      </c>
      <c r="CY39" s="336">
        <f t="shared" si="4"/>
        <v>5652189.5498379441</v>
      </c>
      <c r="CZ39" s="336">
        <f t="shared" si="4"/>
        <v>5754037.6300228108</v>
      </c>
      <c r="DA39" s="336">
        <f t="shared" si="4"/>
        <v>5857540.7415106818</v>
      </c>
      <c r="DB39" s="336">
        <f t="shared" si="4"/>
        <v>5962725.7785602305</v>
      </c>
      <c r="DC39" s="336">
        <f t="shared" si="4"/>
        <v>6069620.0724618342</v>
      </c>
      <c r="DD39" s="336">
        <f t="shared" si="4"/>
        <v>6178251.398639339</v>
      </c>
      <c r="DE39" s="336">
        <f t="shared" si="4"/>
        <v>6288647.983867228</v>
      </c>
      <c r="DF39" s="336">
        <f t="shared" si="4"/>
        <v>6400838.5136050703</v>
      </c>
      <c r="DG39" s="336">
        <f t="shared" si="4"/>
        <v>6514852.1394511526</v>
      </c>
      <c r="DH39" s="336">
        <f t="shared" si="4"/>
        <v>6630718.4867172334</v>
      </c>
      <c r="DI39" s="336">
        <f t="shared" si="4"/>
        <v>6748467.6621263884</v>
      </c>
      <c r="DJ39" s="336">
        <f t="shared" si="4"/>
        <v>6868130.2616359424</v>
      </c>
      <c r="DK39" s="336">
        <f t="shared" si="4"/>
        <v>6989737.3783875266</v>
      </c>
      <c r="DL39" s="336">
        <f t="shared" si="4"/>
        <v>7113320.6107863244</v>
      </c>
      <c r="DM39" s="336">
        <f t="shared" si="4"/>
        <v>7238912.0707116025</v>
      </c>
      <c r="DN39" s="336">
        <f t="shared" si="4"/>
        <v>7366544.3918606658</v>
      </c>
      <c r="DO39" s="336">
        <f t="shared" si="4"/>
        <v>7496250.7382284012</v>
      </c>
      <c r="DP39" s="336">
        <f t="shared" si="4"/>
        <v>7628064.8127246127</v>
      </c>
      <c r="DQ39" s="336">
        <f t="shared" si="4"/>
        <v>7762020.865931388</v>
      </c>
      <c r="DR39" s="336">
        <f t="shared" si="4"/>
        <v>7898153.7050027726</v>
      </c>
      <c r="DS39" s="336">
        <f t="shared" si="4"/>
        <v>8036498.7027090676</v>
      </c>
      <c r="DT39" s="336">
        <f t="shared" si="4"/>
        <v>8177091.8066280903</v>
      </c>
      <c r="DU39" s="336">
        <f t="shared" si="4"/>
        <v>8319969.5484857969</v>
      </c>
      <c r="DV39" s="336">
        <f t="shared" si="4"/>
        <v>8465169.0536486916</v>
      </c>
      <c r="DW39" s="336">
        <f t="shared" si="4"/>
        <v>8612728.050770482</v>
      </c>
      <c r="DX39" s="336">
        <f t="shared" si="4"/>
        <v>8762684.8815955017</v>
      </c>
      <c r="DY39" s="336">
        <f t="shared" si="4"/>
        <v>8915078.510921428</v>
      </c>
      <c r="DZ39" s="336">
        <f t="shared" si="4"/>
        <v>9069948.5367239006</v>
      </c>
      <c r="EA39" s="336">
        <f t="shared" si="4"/>
        <v>9227335.2004456632</v>
      </c>
      <c r="EB39" s="336">
        <f t="shared" si="4"/>
        <v>9387279.3974529058</v>
      </c>
      <c r="EC39" s="336">
        <f t="shared" si="4"/>
        <v>9549822.6876615155</v>
      </c>
      <c r="ED39" s="336">
        <f t="shared" si="4"/>
        <v>9715007.3063360155</v>
      </c>
      <c r="EE39" s="336">
        <f t="shared" ref="EE39:FB39" si="5">+ED39+ED40+EE38</f>
        <v>9882876.1750639752</v>
      </c>
      <c r="EF39" s="336">
        <f t="shared" si="5"/>
        <v>10053472.912908765</v>
      </c>
      <c r="EG39" s="336">
        <f t="shared" si="5"/>
        <v>10226841.847743532</v>
      </c>
      <c r="EH39" s="336">
        <f t="shared" si="5"/>
        <v>10403028.027769364</v>
      </c>
      <c r="EI39" s="336">
        <f t="shared" si="5"/>
        <v>10582077.233220616</v>
      </c>
      <c r="EJ39" s="336">
        <f t="shared" si="5"/>
        <v>10764035.988260452</v>
      </c>
      <c r="EK39" s="336">
        <f t="shared" si="5"/>
        <v>10948951.573069684</v>
      </c>
      <c r="EL39" s="336">
        <f t="shared" si="5"/>
        <v>11136872.036132067</v>
      </c>
      <c r="EM39" s="336">
        <f t="shared" si="5"/>
        <v>11327846.206719214</v>
      </c>
      <c r="EN39" s="336">
        <f t="shared" si="5"/>
        <v>11521923.707578402</v>
      </c>
      <c r="EO39" s="336">
        <f t="shared" si="5"/>
        <v>11719154.967826551</v>
      </c>
      <c r="EP39" s="336">
        <f t="shared" si="5"/>
        <v>11919591.236053733</v>
      </c>
      <c r="EQ39" s="336">
        <f t="shared" si="5"/>
        <v>12123284.593639607</v>
      </c>
      <c r="ER39" s="336">
        <f t="shared" si="5"/>
        <v>12330287.96828625</v>
      </c>
      <c r="ES39" s="336">
        <f t="shared" si="5"/>
        <v>12540655.147770902</v>
      </c>
      <c r="ET39" s="336">
        <f t="shared" si="5"/>
        <v>12754440.793922178</v>
      </c>
      <c r="EU39" s="336">
        <f t="shared" si="5"/>
        <v>12971700.456823414</v>
      </c>
      <c r="EV39" s="336">
        <f t="shared" si="5"/>
        <v>13192490.589246795</v>
      </c>
      <c r="EW39" s="336">
        <f t="shared" si="5"/>
        <v>13416868.561322056</v>
      </c>
      <c r="EX39" s="336">
        <f t="shared" si="5"/>
        <v>13644892.675443539</v>
      </c>
      <c r="EY39" s="336">
        <f t="shared" si="5"/>
        <v>13876622.181419497</v>
      </c>
      <c r="EZ39" s="336">
        <f t="shared" si="5"/>
        <v>14112117.291867564</v>
      </c>
      <c r="FA39" s="336">
        <f t="shared" si="5"/>
        <v>14351439.197860412</v>
      </c>
      <c r="FB39" s="336">
        <f t="shared" si="5"/>
        <v>14594650.084825644</v>
      </c>
    </row>
    <row r="40" spans="1:158" hidden="1" x14ac:dyDescent="0.3">
      <c r="A40" s="309" t="s">
        <v>146</v>
      </c>
      <c r="B40" s="309">
        <f>+B39*($C$6/12)</f>
        <v>10318.75</v>
      </c>
      <c r="C40" s="309">
        <f>+C39*($C$6/12)</f>
        <v>10648.9296875</v>
      </c>
      <c r="D40" s="309">
        <f>+D39*($C$6/12)</f>
        <v>10984.474794921874</v>
      </c>
      <c r="F40" s="309">
        <f t="shared" ref="F40:BQ40" si="6">+F39*($C$6/12)</f>
        <v>11325.472510339358</v>
      </c>
      <c r="G40" s="309">
        <f t="shared" si="6"/>
        <v>11672.011438632371</v>
      </c>
      <c r="H40" s="309">
        <f t="shared" si="6"/>
        <v>12024.181624510147</v>
      </c>
      <c r="I40" s="309">
        <f t="shared" si="6"/>
        <v>12382.074575908437</v>
      </c>
      <c r="J40" s="309">
        <f t="shared" si="6"/>
        <v>12745.78328776695</v>
      </c>
      <c r="K40" s="310">
        <f t="shared" si="6"/>
        <v>13115.402266193163</v>
      </c>
      <c r="L40" s="310">
        <f t="shared" si="6"/>
        <v>13491.027553018801</v>
      </c>
      <c r="M40" s="309">
        <f t="shared" si="6"/>
        <v>13872.756750755356</v>
      </c>
      <c r="N40" s="309">
        <f t="shared" si="6"/>
        <v>14260.689047955131</v>
      </c>
      <c r="O40" s="309">
        <f t="shared" si="6"/>
        <v>14654.925244984401</v>
      </c>
      <c r="P40" s="309">
        <f t="shared" si="6"/>
        <v>15055.567780215399</v>
      </c>
      <c r="Q40" s="309">
        <f t="shared" si="6"/>
        <v>15462.720756643899</v>
      </c>
      <c r="R40" s="309">
        <f t="shared" si="6"/>
        <v>15876.489968939362</v>
      </c>
      <c r="S40" s="309">
        <f t="shared" si="6"/>
        <v>16296.982930934628</v>
      </c>
      <c r="T40" s="309">
        <f t="shared" si="6"/>
        <v>16724.308903562316</v>
      </c>
      <c r="U40" s="309">
        <f t="shared" si="6"/>
        <v>17158.578923245204</v>
      </c>
      <c r="V40" s="309">
        <f t="shared" si="6"/>
        <v>17599.905830747939</v>
      </c>
      <c r="W40" s="309">
        <f t="shared" si="6"/>
        <v>18048.40430049759</v>
      </c>
      <c r="X40" s="309">
        <f t="shared" si="6"/>
        <v>18504.190870380677</v>
      </c>
      <c r="Y40" s="309">
        <f t="shared" si="6"/>
        <v>18967.383972024363</v>
      </c>
      <c r="Z40" s="309">
        <f t="shared" si="6"/>
        <v>19438.103961569759</v>
      </c>
      <c r="AA40" s="309">
        <f t="shared" si="6"/>
        <v>19916.473150945269</v>
      </c>
      <c r="AB40" s="309">
        <f t="shared" si="6"/>
        <v>20402.61583964813</v>
      </c>
      <c r="AC40" s="309">
        <f t="shared" si="6"/>
        <v>20896.658347042408</v>
      </c>
      <c r="AD40" s="309">
        <f t="shared" si="6"/>
        <v>21398.729045181852</v>
      </c>
      <c r="AE40" s="309">
        <f t="shared" si="6"/>
        <v>21908.958392166052</v>
      </c>
      <c r="AF40" s="309">
        <f t="shared" si="6"/>
        <v>22427.478966038754</v>
      </c>
      <c r="AG40" s="309">
        <f t="shared" si="6"/>
        <v>22954.425499236881</v>
      </c>
      <c r="AH40" s="309">
        <f t="shared" si="6"/>
        <v>23489.934913599482</v>
      </c>
      <c r="AI40" s="309">
        <f t="shared" si="6"/>
        <v>24034.146355945471</v>
      </c>
      <c r="AJ40" s="309">
        <f t="shared" si="6"/>
        <v>24587.201234229582</v>
      </c>
      <c r="AK40" s="309">
        <f t="shared" si="6"/>
        <v>25149.243254285815</v>
      </c>
      <c r="AL40" s="309">
        <f t="shared" si="6"/>
        <v>25720.418457167958</v>
      </c>
      <c r="AM40" s="309">
        <f t="shared" si="6"/>
        <v>26300.875257096937</v>
      </c>
      <c r="AN40" s="309">
        <f t="shared" si="6"/>
        <v>26890.764480024762</v>
      </c>
      <c r="AO40" s="309">
        <f t="shared" si="6"/>
        <v>27490.239402825166</v>
      </c>
      <c r="AP40" s="309">
        <f t="shared" si="6"/>
        <v>28099.455793121077</v>
      </c>
      <c r="AQ40" s="309">
        <f t="shared" si="6"/>
        <v>28718.571949759295</v>
      </c>
      <c r="AR40" s="309">
        <f t="shared" si="6"/>
        <v>29347.748743942884</v>
      </c>
      <c r="AS40" s="309">
        <f t="shared" si="6"/>
        <v>29987.149661031955</v>
      </c>
      <c r="AT40" s="309">
        <f t="shared" si="6"/>
        <v>30636.940843023727</v>
      </c>
      <c r="AU40" s="309">
        <f t="shared" si="6"/>
        <v>31297.291131722865</v>
      </c>
      <c r="AV40" s="309">
        <f t="shared" si="6"/>
        <v>31968.372112613361</v>
      </c>
      <c r="AW40" s="309">
        <f t="shared" si="6"/>
        <v>32650.358159443331</v>
      </c>
      <c r="AX40" s="309">
        <f t="shared" si="6"/>
        <v>33343.426479534282</v>
      </c>
      <c r="AY40" s="309">
        <f t="shared" si="6"/>
        <v>34047.757159826717</v>
      </c>
      <c r="AZ40" s="309">
        <f t="shared" si="6"/>
        <v>34763.533213673902</v>
      </c>
      <c r="BA40" s="309">
        <f t="shared" si="6"/>
        <v>35490.940628396107</v>
      </c>
      <c r="BB40" s="309">
        <f t="shared" si="6"/>
        <v>36230.168413607535</v>
      </c>
      <c r="BC40" s="309">
        <f t="shared" si="6"/>
        <v>36981.40865032866</v>
      </c>
      <c r="BD40" s="309">
        <f t="shared" si="6"/>
        <v>37744.856540896501</v>
      </c>
      <c r="BE40" s="309">
        <f t="shared" si="6"/>
        <v>38520.710459686074</v>
      </c>
      <c r="BF40" s="309">
        <f t="shared" si="6"/>
        <v>39309.172004655964</v>
      </c>
      <c r="BG40" s="309">
        <f t="shared" si="6"/>
        <v>40110.446049731625</v>
      </c>
      <c r="BH40" s="309">
        <f t="shared" si="6"/>
        <v>40924.740798039762</v>
      </c>
      <c r="BI40" s="309">
        <f t="shared" si="6"/>
        <v>41752.267836007915</v>
      </c>
      <c r="BJ40" s="309">
        <f t="shared" si="6"/>
        <v>42593.242188343036</v>
      </c>
      <c r="BK40" s="309">
        <f t="shared" si="6"/>
        <v>43447.882373903609</v>
      </c>
      <c r="BL40" s="309">
        <f t="shared" si="6"/>
        <v>44316.410462479536</v>
      </c>
      <c r="BM40" s="309">
        <f t="shared" si="6"/>
        <v>45199.052132494835</v>
      </c>
      <c r="BN40" s="309">
        <f t="shared" si="6"/>
        <v>46096.036729647873</v>
      </c>
      <c r="BO40" s="309">
        <f t="shared" si="6"/>
        <v>47007.597326504649</v>
      </c>
      <c r="BP40" s="309">
        <f t="shared" si="6"/>
        <v>47933.970783060351</v>
      </c>
      <c r="BQ40" s="309">
        <f t="shared" si="6"/>
        <v>48875.397808285081</v>
      </c>
      <c r="BR40" s="309">
        <f t="shared" ref="BR40:EC40" si="7">+BR39*($C$6/12)</f>
        <v>49832.123022669708</v>
      </c>
      <c r="BS40" s="309">
        <f t="shared" si="7"/>
        <v>50804.395021788099</v>
      </c>
      <c r="BT40" s="309">
        <f t="shared" si="7"/>
        <v>51792.46644089216</v>
      </c>
      <c r="BU40" s="309">
        <f t="shared" si="7"/>
        <v>52796.594020556659</v>
      </c>
      <c r="BV40" s="309">
        <f t="shared" si="7"/>
        <v>53817.0386733907</v>
      </c>
      <c r="BW40" s="309">
        <f t="shared" si="7"/>
        <v>54854.065551833301</v>
      </c>
      <c r="BX40" s="309">
        <f t="shared" si="7"/>
        <v>55907.944117050589</v>
      </c>
      <c r="BY40" s="309">
        <f t="shared" si="7"/>
        <v>56978.948208952665</v>
      </c>
      <c r="BZ40" s="309">
        <f t="shared" si="7"/>
        <v>58067.356117348143</v>
      </c>
      <c r="CA40" s="309">
        <f t="shared" si="7"/>
        <v>59173.450654255052</v>
      </c>
      <c r="CB40" s="309">
        <f t="shared" si="7"/>
        <v>60297.5192273867</v>
      </c>
      <c r="CC40" s="309">
        <f t="shared" si="7"/>
        <v>61439.853914831736</v>
      </c>
      <c r="CD40" s="309">
        <f t="shared" si="7"/>
        <v>62600.751540947756</v>
      </c>
      <c r="CE40" s="309">
        <f t="shared" si="7"/>
        <v>63780.513753488158</v>
      </c>
      <c r="CF40" s="309">
        <f t="shared" si="7"/>
        <v>64979.44710198234</v>
      </c>
      <c r="CG40" s="309">
        <f t="shared" si="7"/>
        <v>66197.863117389556</v>
      </c>
      <c r="CH40" s="309">
        <f t="shared" si="7"/>
        <v>67436.078393047123</v>
      </c>
      <c r="CI40" s="309">
        <f t="shared" si="7"/>
        <v>68694.414666934143</v>
      </c>
      <c r="CJ40" s="309">
        <f t="shared" si="7"/>
        <v>69973.198905271827</v>
      </c>
      <c r="CK40" s="309">
        <f t="shared" si="7"/>
        <v>71272.763387482482</v>
      </c>
      <c r="CL40" s="309">
        <f t="shared" si="7"/>
        <v>72593.445792529077</v>
      </c>
      <c r="CM40" s="309">
        <f t="shared" si="7"/>
        <v>73935.589286657676</v>
      </c>
      <c r="CN40" s="309">
        <f t="shared" si="7"/>
        <v>75299.542612565856</v>
      </c>
      <c r="CO40" s="309">
        <f t="shared" si="7"/>
        <v>76685.660180020059</v>
      </c>
      <c r="CP40" s="309">
        <f t="shared" si="7"/>
        <v>78094.302157945378</v>
      </c>
      <c r="CQ40" s="309">
        <f t="shared" si="7"/>
        <v>79525.834568011982</v>
      </c>
      <c r="CR40" s="309">
        <f t="shared" si="7"/>
        <v>80980.629379742182</v>
      </c>
      <c r="CS40" s="309">
        <f t="shared" si="7"/>
        <v>82459.064607162974</v>
      </c>
      <c r="CT40" s="309">
        <f t="shared" si="7"/>
        <v>83961.524407029385</v>
      </c>
      <c r="CU40" s="309">
        <f t="shared" si="7"/>
        <v>85488.399178643609</v>
      </c>
      <c r="CV40" s="309">
        <f t="shared" si="7"/>
        <v>87040.085665296559</v>
      </c>
      <c r="CW40" s="309">
        <f t="shared" si="7"/>
        <v>88616.987057357634</v>
      </c>
      <c r="CX40" s="309">
        <f t="shared" si="7"/>
        <v>90219.5130970397</v>
      </c>
      <c r="CY40" s="309">
        <f t="shared" si="7"/>
        <v>91848.080184866601</v>
      </c>
      <c r="CZ40" s="309">
        <f t="shared" si="7"/>
        <v>93503.111487870672</v>
      </c>
      <c r="DA40" s="309">
        <f t="shared" si="7"/>
        <v>95185.037049548584</v>
      </c>
      <c r="DB40" s="309">
        <f t="shared" si="7"/>
        <v>96894.293901603756</v>
      </c>
      <c r="DC40" s="309">
        <f t="shared" si="7"/>
        <v>98631.326177504816</v>
      </c>
      <c r="DD40" s="309">
        <f t="shared" si="7"/>
        <v>100396.58522788926</v>
      </c>
      <c r="DE40" s="309">
        <f t="shared" si="7"/>
        <v>102190.52973784246</v>
      </c>
      <c r="DF40" s="309">
        <f t="shared" si="7"/>
        <v>104013.6258460824</v>
      </c>
      <c r="DG40" s="309">
        <f t="shared" si="7"/>
        <v>105866.34726608124</v>
      </c>
      <c r="DH40" s="309">
        <f t="shared" si="7"/>
        <v>107749.17540915505</v>
      </c>
      <c r="DI40" s="309">
        <f t="shared" si="7"/>
        <v>109662.59950955381</v>
      </c>
      <c r="DJ40" s="309">
        <f t="shared" si="7"/>
        <v>111607.11675158406</v>
      </c>
      <c r="DK40" s="309">
        <f t="shared" si="7"/>
        <v>113583.23239879731</v>
      </c>
      <c r="DL40" s="309">
        <f t="shared" si="7"/>
        <v>115591.45992527777</v>
      </c>
      <c r="DM40" s="309">
        <f t="shared" si="7"/>
        <v>117632.32114906354</v>
      </c>
      <c r="DN40" s="309">
        <f t="shared" si="7"/>
        <v>119706.34636773582</v>
      </c>
      <c r="DO40" s="309">
        <f t="shared" si="7"/>
        <v>121814.07449621153</v>
      </c>
      <c r="DP40" s="309">
        <f t="shared" si="7"/>
        <v>123956.05320677496</v>
      </c>
      <c r="DQ40" s="309">
        <f t="shared" si="7"/>
        <v>126132.83907138505</v>
      </c>
      <c r="DR40" s="309">
        <f t="shared" si="7"/>
        <v>128344.99770629506</v>
      </c>
      <c r="DS40" s="309">
        <f t="shared" si="7"/>
        <v>130593.10391902235</v>
      </c>
      <c r="DT40" s="309">
        <f t="shared" si="7"/>
        <v>132877.74185770648</v>
      </c>
      <c r="DU40" s="309">
        <f t="shared" si="7"/>
        <v>135199.5051628942</v>
      </c>
      <c r="DV40" s="309">
        <f t="shared" si="7"/>
        <v>137558.99712179124</v>
      </c>
      <c r="DW40" s="309">
        <f t="shared" si="7"/>
        <v>139956.83082502033</v>
      </c>
      <c r="DX40" s="309">
        <f t="shared" si="7"/>
        <v>142393.62932592692</v>
      </c>
      <c r="DY40" s="309">
        <f t="shared" si="7"/>
        <v>144870.02580247322</v>
      </c>
      <c r="DZ40" s="309">
        <f t="shared" si="7"/>
        <v>147386.66372176338</v>
      </c>
      <c r="EA40" s="309">
        <f t="shared" si="7"/>
        <v>149944.19700724204</v>
      </c>
      <c r="EB40" s="309">
        <f t="shared" si="7"/>
        <v>152543.29020860972</v>
      </c>
      <c r="EC40" s="309">
        <f t="shared" si="7"/>
        <v>155184.61867449962</v>
      </c>
      <c r="ED40" s="309">
        <f t="shared" ref="ED40:FB40" si="8">+ED39*($C$6/12)</f>
        <v>157868.86872796025</v>
      </c>
      <c r="EE40" s="309">
        <f t="shared" si="8"/>
        <v>160596.7378447896</v>
      </c>
      <c r="EF40" s="309">
        <f t="shared" si="8"/>
        <v>163368.93483476742</v>
      </c>
      <c r="EG40" s="309">
        <f t="shared" si="8"/>
        <v>166186.18002583241</v>
      </c>
      <c r="EH40" s="309">
        <f t="shared" si="8"/>
        <v>169049.20545125217</v>
      </c>
      <c r="EI40" s="309">
        <f t="shared" si="8"/>
        <v>171958.75503983503</v>
      </c>
      <c r="EJ40" s="309">
        <f t="shared" si="8"/>
        <v>174915.58480923236</v>
      </c>
      <c r="EK40" s="309">
        <f t="shared" si="8"/>
        <v>177920.46306238236</v>
      </c>
      <c r="EL40" s="309">
        <f t="shared" si="8"/>
        <v>180974.1705871461</v>
      </c>
      <c r="EM40" s="309">
        <f t="shared" si="8"/>
        <v>184077.50085918725</v>
      </c>
      <c r="EN40" s="309">
        <f t="shared" si="8"/>
        <v>187231.26024814905</v>
      </c>
      <c r="EO40" s="309">
        <f t="shared" si="8"/>
        <v>190436.26822718146</v>
      </c>
      <c r="EP40" s="309">
        <f t="shared" si="8"/>
        <v>193693.35758587316</v>
      </c>
      <c r="EQ40" s="309">
        <f t="shared" si="8"/>
        <v>197003.37464664361</v>
      </c>
      <c r="ER40" s="309">
        <f t="shared" si="8"/>
        <v>200367.17948465157</v>
      </c>
      <c r="ES40" s="309">
        <f t="shared" si="8"/>
        <v>203785.64615127718</v>
      </c>
      <c r="ET40" s="309">
        <f t="shared" si="8"/>
        <v>207259.6629012354</v>
      </c>
      <c r="EU40" s="309">
        <f t="shared" si="8"/>
        <v>210790.13242338048</v>
      </c>
      <c r="EV40" s="309">
        <f t="shared" si="8"/>
        <v>214377.97207526042</v>
      </c>
      <c r="EW40" s="309">
        <f t="shared" si="8"/>
        <v>218024.11412148341</v>
      </c>
      <c r="EX40" s="309">
        <f t="shared" si="8"/>
        <v>221729.50597595752</v>
      </c>
      <c r="EY40" s="309">
        <f t="shared" si="8"/>
        <v>225495.11044806684</v>
      </c>
      <c r="EZ40" s="309">
        <f t="shared" si="8"/>
        <v>229321.90599284793</v>
      </c>
      <c r="FA40" s="309">
        <f t="shared" si="8"/>
        <v>233210.88696523171</v>
      </c>
      <c r="FB40" s="309">
        <f t="shared" si="8"/>
        <v>237163.06387841672</v>
      </c>
    </row>
    <row r="41" spans="1:158" hidden="1" x14ac:dyDescent="0.3"/>
    <row r="42" spans="1:158" hidden="1" x14ac:dyDescent="0.3">
      <c r="B42" s="409">
        <v>2018</v>
      </c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>
        <v>2019</v>
      </c>
      <c r="P42" s="409"/>
      <c r="Q42" s="409"/>
      <c r="R42" s="409"/>
      <c r="S42" s="409"/>
      <c r="T42" s="409"/>
      <c r="U42" s="409"/>
      <c r="V42" s="409"/>
      <c r="W42" s="409"/>
      <c r="X42" s="409"/>
      <c r="Y42" s="409"/>
      <c r="Z42" s="409"/>
      <c r="AA42" s="409">
        <v>2020</v>
      </c>
      <c r="AB42" s="409"/>
      <c r="AC42" s="409"/>
      <c r="AD42" s="409"/>
      <c r="AE42" s="409"/>
      <c r="AF42" s="409"/>
      <c r="AG42" s="409"/>
      <c r="AH42" s="409"/>
      <c r="AI42" s="409"/>
      <c r="AJ42" s="409"/>
      <c r="AK42" s="409"/>
      <c r="AL42" s="409"/>
      <c r="AM42" s="409">
        <v>2021</v>
      </c>
      <c r="AN42" s="409"/>
      <c r="AO42" s="409"/>
      <c r="AP42" s="409"/>
      <c r="AQ42" s="409"/>
      <c r="AR42" s="409"/>
      <c r="AS42" s="409"/>
      <c r="AT42" s="409"/>
      <c r="AU42" s="409"/>
      <c r="AV42" s="409"/>
      <c r="AW42" s="409"/>
      <c r="AX42" s="409"/>
      <c r="AY42" s="409">
        <v>2022</v>
      </c>
      <c r="AZ42" s="409"/>
      <c r="BA42" s="409"/>
      <c r="BB42" s="409"/>
      <c r="BC42" s="409"/>
      <c r="BD42" s="409"/>
      <c r="BE42" s="409"/>
      <c r="BF42" s="409"/>
      <c r="BG42" s="409"/>
      <c r="BH42" s="409"/>
      <c r="BI42" s="409"/>
      <c r="BJ42" s="409"/>
      <c r="BK42" s="409">
        <v>2023</v>
      </c>
      <c r="BL42" s="409"/>
      <c r="BM42" s="409"/>
      <c r="BN42" s="409"/>
      <c r="BO42" s="409"/>
      <c r="BP42" s="409"/>
      <c r="BQ42" s="409"/>
      <c r="BR42" s="409"/>
      <c r="BS42" s="409"/>
      <c r="BT42" s="409"/>
      <c r="BU42" s="409"/>
      <c r="BV42" s="409"/>
      <c r="BW42" s="409">
        <v>2024</v>
      </c>
      <c r="BX42" s="409"/>
      <c r="BY42" s="409"/>
      <c r="BZ42" s="409"/>
      <c r="CA42" s="409"/>
      <c r="CB42" s="409"/>
      <c r="CC42" s="409"/>
      <c r="CD42" s="409"/>
      <c r="CE42" s="409"/>
      <c r="CF42" s="409"/>
      <c r="CG42" s="409"/>
      <c r="CH42" s="409"/>
      <c r="CI42" s="409">
        <v>2025</v>
      </c>
      <c r="CJ42" s="409"/>
      <c r="CK42" s="409"/>
      <c r="CL42" s="409"/>
      <c r="CM42" s="409"/>
      <c r="CN42" s="409"/>
      <c r="CO42" s="409"/>
      <c r="CP42" s="409"/>
      <c r="CQ42" s="409"/>
      <c r="CR42" s="409"/>
      <c r="CS42" s="409"/>
      <c r="CT42" s="409"/>
      <c r="CU42" s="409">
        <v>2026</v>
      </c>
      <c r="CV42" s="409"/>
      <c r="CW42" s="409"/>
      <c r="CX42" s="409"/>
      <c r="CY42" s="409"/>
      <c r="CZ42" s="409"/>
      <c r="DA42" s="409"/>
      <c r="DB42" s="409"/>
      <c r="DC42" s="409"/>
      <c r="DD42" s="409"/>
      <c r="DE42" s="409"/>
      <c r="DF42" s="409"/>
      <c r="DG42" s="409">
        <v>2027</v>
      </c>
      <c r="DH42" s="409"/>
      <c r="DI42" s="409"/>
      <c r="DJ42" s="409"/>
      <c r="DK42" s="409"/>
      <c r="DL42" s="409"/>
      <c r="DM42" s="409"/>
      <c r="DN42" s="409"/>
      <c r="DO42" s="409"/>
      <c r="DP42" s="409"/>
      <c r="DQ42" s="409"/>
      <c r="DR42" s="409"/>
      <c r="DS42" s="409">
        <v>2028</v>
      </c>
      <c r="DT42" s="409"/>
      <c r="DU42" s="409"/>
      <c r="DV42" s="409"/>
      <c r="DW42" s="409"/>
      <c r="DX42" s="409"/>
      <c r="DY42" s="409"/>
      <c r="DZ42" s="409"/>
      <c r="EA42" s="409"/>
      <c r="EB42" s="409"/>
      <c r="EC42" s="409"/>
      <c r="ED42" s="409"/>
      <c r="EE42" s="409">
        <v>2029</v>
      </c>
      <c r="EF42" s="409"/>
      <c r="EG42" s="409"/>
      <c r="EH42" s="409"/>
      <c r="EI42" s="409"/>
      <c r="EJ42" s="409"/>
      <c r="EK42" s="409"/>
      <c r="EL42" s="409"/>
      <c r="EM42" s="409"/>
      <c r="EN42" s="409"/>
      <c r="EO42" s="409"/>
      <c r="EP42" s="409"/>
      <c r="EQ42" s="409">
        <v>2030</v>
      </c>
      <c r="ER42" s="409"/>
      <c r="ES42" s="409"/>
      <c r="ET42" s="409"/>
      <c r="EU42" s="409"/>
      <c r="EV42" s="409"/>
      <c r="EW42" s="409"/>
      <c r="EX42" s="409"/>
      <c r="EY42" s="409"/>
      <c r="EZ42" s="409"/>
      <c r="FA42" s="409"/>
      <c r="FB42" s="409"/>
    </row>
    <row r="43" spans="1:158" hidden="1" x14ac:dyDescent="0.3">
      <c r="B43" s="309">
        <v>1</v>
      </c>
      <c r="C43" s="309">
        <v>2</v>
      </c>
      <c r="D43" s="309">
        <v>3</v>
      </c>
      <c r="F43" s="309">
        <v>4</v>
      </c>
      <c r="G43" s="309">
        <v>5</v>
      </c>
      <c r="H43" s="309">
        <v>6</v>
      </c>
      <c r="I43" s="309">
        <v>7</v>
      </c>
      <c r="J43" s="309">
        <v>8</v>
      </c>
      <c r="K43" s="310">
        <v>9</v>
      </c>
      <c r="L43" s="310">
        <v>10</v>
      </c>
      <c r="M43" s="309">
        <v>11</v>
      </c>
      <c r="N43" s="309">
        <v>12</v>
      </c>
      <c r="O43" s="309">
        <v>1</v>
      </c>
      <c r="P43" s="309">
        <v>2</v>
      </c>
      <c r="Q43" s="309">
        <v>3</v>
      </c>
      <c r="R43" s="309">
        <v>4</v>
      </c>
      <c r="S43" s="309">
        <v>5</v>
      </c>
      <c r="T43" s="309">
        <v>6</v>
      </c>
      <c r="U43" s="309">
        <v>7</v>
      </c>
      <c r="V43" s="309">
        <v>8</v>
      </c>
      <c r="W43" s="309">
        <v>9</v>
      </c>
      <c r="X43" s="309">
        <v>10</v>
      </c>
      <c r="Y43" s="309">
        <v>11</v>
      </c>
      <c r="Z43" s="309">
        <v>12</v>
      </c>
      <c r="AA43" s="309">
        <v>1</v>
      </c>
      <c r="AB43" s="309">
        <v>2</v>
      </c>
      <c r="AC43" s="309">
        <v>3</v>
      </c>
      <c r="AD43" s="309">
        <v>4</v>
      </c>
      <c r="AE43" s="309">
        <v>5</v>
      </c>
      <c r="AF43" s="309">
        <v>6</v>
      </c>
      <c r="AG43" s="309">
        <v>7</v>
      </c>
      <c r="AH43" s="309">
        <v>8</v>
      </c>
      <c r="AI43" s="309">
        <v>9</v>
      </c>
      <c r="AJ43" s="309">
        <v>10</v>
      </c>
      <c r="AK43" s="309">
        <v>11</v>
      </c>
      <c r="AL43" s="309">
        <v>12</v>
      </c>
      <c r="AM43" s="309">
        <v>1</v>
      </c>
      <c r="AN43" s="309">
        <v>2</v>
      </c>
      <c r="AO43" s="309">
        <v>3</v>
      </c>
      <c r="AP43" s="309">
        <v>4</v>
      </c>
      <c r="AQ43" s="309">
        <v>5</v>
      </c>
      <c r="AR43" s="309">
        <v>6</v>
      </c>
      <c r="AS43" s="309">
        <v>7</v>
      </c>
      <c r="AT43" s="309">
        <v>8</v>
      </c>
      <c r="AU43" s="309">
        <v>9</v>
      </c>
      <c r="AV43" s="309">
        <v>10</v>
      </c>
      <c r="AW43" s="309">
        <v>11</v>
      </c>
      <c r="AX43" s="309">
        <v>12</v>
      </c>
      <c r="AY43" s="309">
        <v>1</v>
      </c>
      <c r="AZ43" s="309">
        <v>2</v>
      </c>
      <c r="BA43" s="309">
        <v>3</v>
      </c>
      <c r="BB43" s="309">
        <v>4</v>
      </c>
      <c r="BC43" s="309">
        <v>5</v>
      </c>
      <c r="BD43" s="309">
        <v>6</v>
      </c>
      <c r="BE43" s="309">
        <v>7</v>
      </c>
      <c r="BF43" s="309">
        <v>8</v>
      </c>
      <c r="BG43" s="309">
        <v>9</v>
      </c>
      <c r="BH43" s="309">
        <v>10</v>
      </c>
      <c r="BI43" s="309">
        <v>11</v>
      </c>
      <c r="BJ43" s="309">
        <v>12</v>
      </c>
      <c r="BK43" s="309">
        <v>1</v>
      </c>
      <c r="BL43" s="309">
        <v>2</v>
      </c>
      <c r="BM43" s="309">
        <v>3</v>
      </c>
      <c r="BN43" s="309">
        <v>4</v>
      </c>
      <c r="BO43" s="309">
        <v>5</v>
      </c>
      <c r="BP43" s="309">
        <v>6</v>
      </c>
      <c r="BQ43" s="309">
        <v>7</v>
      </c>
      <c r="BR43" s="309">
        <v>8</v>
      </c>
      <c r="BS43" s="309">
        <v>9</v>
      </c>
      <c r="BT43" s="309">
        <v>10</v>
      </c>
      <c r="BU43" s="309">
        <v>11</v>
      </c>
      <c r="BV43" s="309">
        <v>12</v>
      </c>
      <c r="BW43" s="309">
        <v>1</v>
      </c>
      <c r="BX43" s="309">
        <v>2</v>
      </c>
      <c r="BY43" s="309">
        <v>3</v>
      </c>
      <c r="BZ43" s="309">
        <v>4</v>
      </c>
      <c r="CA43" s="309">
        <v>5</v>
      </c>
      <c r="CB43" s="309">
        <v>6</v>
      </c>
      <c r="CC43" s="309">
        <v>7</v>
      </c>
      <c r="CD43" s="309">
        <v>8</v>
      </c>
      <c r="CE43" s="309">
        <v>9</v>
      </c>
      <c r="CF43" s="309">
        <v>10</v>
      </c>
      <c r="CG43" s="309">
        <v>11</v>
      </c>
      <c r="CH43" s="309">
        <v>12</v>
      </c>
      <c r="CI43" s="309">
        <v>1</v>
      </c>
      <c r="CJ43" s="309">
        <v>2</v>
      </c>
      <c r="CK43" s="309">
        <v>3</v>
      </c>
      <c r="CL43" s="309">
        <v>4</v>
      </c>
      <c r="CM43" s="309">
        <v>5</v>
      </c>
      <c r="CN43" s="309">
        <v>6</v>
      </c>
      <c r="CO43" s="309">
        <v>7</v>
      </c>
      <c r="CP43" s="309">
        <v>8</v>
      </c>
      <c r="CQ43" s="309">
        <v>9</v>
      </c>
      <c r="CR43" s="309">
        <v>10</v>
      </c>
      <c r="CS43" s="309">
        <v>11</v>
      </c>
      <c r="CT43" s="309">
        <v>12</v>
      </c>
      <c r="CU43" s="309">
        <v>1</v>
      </c>
      <c r="CV43" s="309">
        <v>2</v>
      </c>
      <c r="CW43" s="309">
        <v>3</v>
      </c>
      <c r="CX43" s="309">
        <v>4</v>
      </c>
      <c r="CY43" s="309">
        <v>5</v>
      </c>
      <c r="CZ43" s="309">
        <v>6</v>
      </c>
      <c r="DA43" s="309">
        <v>7</v>
      </c>
      <c r="DB43" s="309">
        <v>8</v>
      </c>
      <c r="DC43" s="309">
        <v>9</v>
      </c>
      <c r="DD43" s="309">
        <v>10</v>
      </c>
      <c r="DE43" s="309">
        <v>11</v>
      </c>
      <c r="DF43" s="309">
        <v>12</v>
      </c>
      <c r="DG43" s="309">
        <v>1</v>
      </c>
      <c r="DH43" s="309">
        <v>2</v>
      </c>
      <c r="DI43" s="309">
        <v>3</v>
      </c>
      <c r="DJ43" s="309">
        <v>4</v>
      </c>
      <c r="DK43" s="309">
        <v>5</v>
      </c>
      <c r="DL43" s="309">
        <v>6</v>
      </c>
      <c r="DM43" s="309">
        <v>7</v>
      </c>
      <c r="DN43" s="309">
        <v>8</v>
      </c>
      <c r="DO43" s="309">
        <v>9</v>
      </c>
      <c r="DP43" s="309">
        <v>10</v>
      </c>
      <c r="DQ43" s="309">
        <v>11</v>
      </c>
      <c r="DR43" s="309">
        <v>12</v>
      </c>
      <c r="DS43" s="309">
        <v>1</v>
      </c>
      <c r="DT43" s="309">
        <v>2</v>
      </c>
      <c r="DU43" s="309">
        <v>3</v>
      </c>
      <c r="DV43" s="309">
        <v>4</v>
      </c>
      <c r="DW43" s="309">
        <v>5</v>
      </c>
      <c r="DX43" s="309">
        <v>6</v>
      </c>
      <c r="DY43" s="309">
        <v>7</v>
      </c>
      <c r="DZ43" s="309">
        <v>8</v>
      </c>
      <c r="EA43" s="309">
        <v>9</v>
      </c>
      <c r="EB43" s="309">
        <v>10</v>
      </c>
      <c r="EC43" s="309">
        <v>11</v>
      </c>
      <c r="ED43" s="309">
        <v>12</v>
      </c>
      <c r="EE43" s="309">
        <v>1</v>
      </c>
      <c r="EF43" s="309">
        <v>2</v>
      </c>
      <c r="EG43" s="309">
        <v>3</v>
      </c>
      <c r="EH43" s="309">
        <v>4</v>
      </c>
      <c r="EI43" s="309">
        <v>5</v>
      </c>
      <c r="EJ43" s="309">
        <v>6</v>
      </c>
      <c r="EK43" s="309">
        <v>7</v>
      </c>
      <c r="EL43" s="309">
        <v>8</v>
      </c>
      <c r="EM43" s="309">
        <v>9</v>
      </c>
      <c r="EN43" s="309">
        <v>10</v>
      </c>
      <c r="EO43" s="309">
        <v>11</v>
      </c>
      <c r="EP43" s="309">
        <v>12</v>
      </c>
      <c r="EQ43" s="309">
        <v>1</v>
      </c>
      <c r="ER43" s="309">
        <v>2</v>
      </c>
      <c r="ES43" s="309">
        <v>3</v>
      </c>
      <c r="ET43" s="309">
        <v>4</v>
      </c>
      <c r="EU43" s="309">
        <v>5</v>
      </c>
      <c r="EV43" s="309">
        <v>6</v>
      </c>
      <c r="EW43" s="309">
        <v>7</v>
      </c>
      <c r="EX43" s="309">
        <v>8</v>
      </c>
      <c r="EY43" s="309">
        <v>9</v>
      </c>
      <c r="EZ43" s="309">
        <v>10</v>
      </c>
      <c r="FA43" s="309">
        <v>11</v>
      </c>
      <c r="FB43" s="309">
        <v>12</v>
      </c>
    </row>
    <row r="44" spans="1:158" hidden="1" x14ac:dyDescent="0.3">
      <c r="A44" s="309" t="s">
        <v>214</v>
      </c>
      <c r="B44" s="336" t="e">
        <f>+#REF!</f>
        <v>#REF!</v>
      </c>
      <c r="C44" s="322" t="e">
        <f>+#REF!</f>
        <v>#REF!</v>
      </c>
      <c r="D44" s="322" t="e">
        <f>+#REF!</f>
        <v>#REF!</v>
      </c>
      <c r="E44" s="322"/>
      <c r="F44" s="322" t="e">
        <f>+#REF!</f>
        <v>#REF!</v>
      </c>
      <c r="G44" s="322" t="e">
        <f>+#REF!</f>
        <v>#REF!</v>
      </c>
      <c r="H44" s="322" t="e">
        <f>+#REF!</f>
        <v>#REF!</v>
      </c>
      <c r="I44" s="322" t="e">
        <f>+#REF!</f>
        <v>#REF!</v>
      </c>
      <c r="J44" s="322" t="e">
        <f>+#REF!</f>
        <v>#REF!</v>
      </c>
      <c r="K44" s="310" t="e">
        <f>+#REF!</f>
        <v>#REF!</v>
      </c>
      <c r="L44" s="310" t="e">
        <f>+#REF!</f>
        <v>#REF!</v>
      </c>
      <c r="M44" s="322" t="e">
        <f>+#REF!</f>
        <v>#REF!</v>
      </c>
      <c r="N44" s="322" t="e">
        <f>+#REF!</f>
        <v>#REF!</v>
      </c>
      <c r="O44" s="322" t="e">
        <f>+#REF!</f>
        <v>#REF!</v>
      </c>
      <c r="P44" s="322" t="e">
        <f>+#REF!</f>
        <v>#REF!</v>
      </c>
      <c r="Q44" s="322" t="e">
        <f>+#REF!</f>
        <v>#REF!</v>
      </c>
      <c r="R44" s="322" t="e">
        <f>+#REF!</f>
        <v>#REF!</v>
      </c>
      <c r="S44" s="322" t="e">
        <f>+#REF!</f>
        <v>#REF!</v>
      </c>
      <c r="T44" s="322" t="e">
        <f>+#REF!</f>
        <v>#REF!</v>
      </c>
      <c r="U44" s="322" t="e">
        <f>+#REF!</f>
        <v>#REF!</v>
      </c>
      <c r="V44" s="322" t="e">
        <f>+#REF!</f>
        <v>#REF!</v>
      </c>
      <c r="W44" s="322" t="e">
        <f>+#REF!</f>
        <v>#REF!</v>
      </c>
      <c r="X44" s="322" t="e">
        <f>+#REF!</f>
        <v>#REF!</v>
      </c>
      <c r="Y44" s="322" t="e">
        <f>+#REF!</f>
        <v>#REF!</v>
      </c>
      <c r="Z44" s="322" t="e">
        <f>+#REF!</f>
        <v>#REF!</v>
      </c>
      <c r="AA44" s="322" t="e">
        <f>+#REF!</f>
        <v>#REF!</v>
      </c>
      <c r="AB44" s="322" t="e">
        <f>+#REF!</f>
        <v>#REF!</v>
      </c>
      <c r="AC44" s="322" t="e">
        <f>+#REF!</f>
        <v>#REF!</v>
      </c>
      <c r="AD44" s="322" t="e">
        <f>+#REF!</f>
        <v>#REF!</v>
      </c>
      <c r="AE44" s="322" t="e">
        <f>+#REF!</f>
        <v>#REF!</v>
      </c>
      <c r="AF44" s="322" t="e">
        <f>+#REF!</f>
        <v>#REF!</v>
      </c>
      <c r="AG44" s="322" t="e">
        <f>+#REF!</f>
        <v>#REF!</v>
      </c>
      <c r="AH44" s="322" t="e">
        <f>+#REF!</f>
        <v>#REF!</v>
      </c>
      <c r="AI44" s="322" t="e">
        <f>+#REF!</f>
        <v>#REF!</v>
      </c>
      <c r="AJ44" s="322" t="e">
        <f>+#REF!</f>
        <v>#REF!</v>
      </c>
      <c r="AK44" s="322" t="e">
        <f>+#REF!</f>
        <v>#REF!</v>
      </c>
      <c r="AL44" s="322" t="e">
        <f>+#REF!</f>
        <v>#REF!</v>
      </c>
      <c r="AM44" s="322" t="e">
        <f>+#REF!</f>
        <v>#REF!</v>
      </c>
      <c r="AN44" s="322" t="e">
        <f>+#REF!</f>
        <v>#REF!</v>
      </c>
      <c r="AO44" s="322" t="e">
        <f>+#REF!</f>
        <v>#REF!</v>
      </c>
      <c r="AP44" s="322" t="e">
        <f>+#REF!</f>
        <v>#REF!</v>
      </c>
      <c r="AQ44" s="322" t="e">
        <f>+#REF!</f>
        <v>#REF!</v>
      </c>
      <c r="AR44" s="322" t="e">
        <f>+#REF!</f>
        <v>#REF!</v>
      </c>
      <c r="AS44" s="322" t="e">
        <f>+#REF!</f>
        <v>#REF!</v>
      </c>
      <c r="AT44" s="322" t="e">
        <f>+#REF!</f>
        <v>#REF!</v>
      </c>
      <c r="AU44" s="322" t="e">
        <f>+#REF!</f>
        <v>#REF!</v>
      </c>
      <c r="AV44" s="322" t="e">
        <f>+#REF!</f>
        <v>#REF!</v>
      </c>
      <c r="AW44" s="322" t="e">
        <f>+#REF!</f>
        <v>#REF!</v>
      </c>
      <c r="AX44" s="322" t="e">
        <f>+#REF!</f>
        <v>#REF!</v>
      </c>
      <c r="AY44" s="322" t="e">
        <f>+#REF!</f>
        <v>#REF!</v>
      </c>
      <c r="AZ44" s="322" t="e">
        <f>+#REF!</f>
        <v>#REF!</v>
      </c>
      <c r="BA44" s="322" t="e">
        <f>+#REF!</f>
        <v>#REF!</v>
      </c>
      <c r="BB44" s="322" t="e">
        <f>+#REF!</f>
        <v>#REF!</v>
      </c>
      <c r="BC44" s="322" t="e">
        <f>+#REF!</f>
        <v>#REF!</v>
      </c>
      <c r="BD44" s="322" t="e">
        <f>+#REF!</f>
        <v>#REF!</v>
      </c>
      <c r="BE44" s="322" t="e">
        <f>+#REF!</f>
        <v>#REF!</v>
      </c>
      <c r="BF44" s="322" t="e">
        <f>+#REF!</f>
        <v>#REF!</v>
      </c>
      <c r="BG44" s="322" t="e">
        <f>+#REF!</f>
        <v>#REF!</v>
      </c>
      <c r="BH44" s="322" t="e">
        <f>+#REF!</f>
        <v>#REF!</v>
      </c>
      <c r="BI44" s="322" t="e">
        <f>+#REF!</f>
        <v>#REF!</v>
      </c>
      <c r="BJ44" s="322" t="e">
        <f>+#REF!</f>
        <v>#REF!</v>
      </c>
      <c r="BK44" s="322" t="e">
        <f>+#REF!</f>
        <v>#REF!</v>
      </c>
      <c r="BL44" s="322" t="e">
        <f>+#REF!</f>
        <v>#REF!</v>
      </c>
      <c r="BM44" s="322" t="e">
        <f>+#REF!</f>
        <v>#REF!</v>
      </c>
      <c r="BN44" s="322" t="e">
        <f>+#REF!</f>
        <v>#REF!</v>
      </c>
      <c r="BO44" s="322" t="e">
        <f>+#REF!</f>
        <v>#REF!</v>
      </c>
      <c r="BP44" s="322" t="e">
        <f>+#REF!</f>
        <v>#REF!</v>
      </c>
      <c r="BQ44" s="322" t="e">
        <f>+#REF!</f>
        <v>#REF!</v>
      </c>
      <c r="BR44" s="322" t="e">
        <f>+#REF!</f>
        <v>#REF!</v>
      </c>
      <c r="BS44" s="322" t="e">
        <f>+#REF!</f>
        <v>#REF!</v>
      </c>
      <c r="BT44" s="322" t="e">
        <f>+#REF!</f>
        <v>#REF!</v>
      </c>
      <c r="BU44" s="322" t="e">
        <f>+#REF!</f>
        <v>#REF!</v>
      </c>
      <c r="BV44" s="322" t="e">
        <f>+#REF!</f>
        <v>#REF!</v>
      </c>
      <c r="BW44" s="322" t="e">
        <f>+#REF!</f>
        <v>#REF!</v>
      </c>
      <c r="BX44" s="322" t="e">
        <f>+#REF!</f>
        <v>#REF!</v>
      </c>
      <c r="BY44" s="322" t="e">
        <f>+#REF!</f>
        <v>#REF!</v>
      </c>
      <c r="BZ44" s="322" t="e">
        <f>+#REF!</f>
        <v>#REF!</v>
      </c>
      <c r="CA44" s="322" t="e">
        <f>+#REF!</f>
        <v>#REF!</v>
      </c>
      <c r="CB44" s="322" t="e">
        <f>+#REF!</f>
        <v>#REF!</v>
      </c>
      <c r="CC44" s="322" t="e">
        <f>+#REF!</f>
        <v>#REF!</v>
      </c>
      <c r="CD44" s="322" t="e">
        <f>+#REF!</f>
        <v>#REF!</v>
      </c>
      <c r="CE44" s="322" t="e">
        <f>+#REF!</f>
        <v>#REF!</v>
      </c>
      <c r="CF44" s="322" t="e">
        <f>+#REF!</f>
        <v>#REF!</v>
      </c>
      <c r="CG44" s="322" t="e">
        <f>+#REF!</f>
        <v>#REF!</v>
      </c>
      <c r="CH44" s="322" t="e">
        <f>+#REF!</f>
        <v>#REF!</v>
      </c>
      <c r="CI44" s="322" t="e">
        <f>+#REF!</f>
        <v>#REF!</v>
      </c>
      <c r="CJ44" s="322" t="e">
        <f>+#REF!</f>
        <v>#REF!</v>
      </c>
      <c r="CK44" s="322" t="e">
        <f>+#REF!</f>
        <v>#REF!</v>
      </c>
      <c r="CL44" s="322" t="e">
        <f>+#REF!</f>
        <v>#REF!</v>
      </c>
      <c r="CM44" s="322" t="e">
        <f>+#REF!</f>
        <v>#REF!</v>
      </c>
      <c r="CN44" s="322" t="e">
        <f>+#REF!</f>
        <v>#REF!</v>
      </c>
      <c r="CO44" s="322" t="e">
        <f>+#REF!</f>
        <v>#REF!</v>
      </c>
      <c r="CP44" s="322" t="e">
        <f>+#REF!</f>
        <v>#REF!</v>
      </c>
      <c r="CQ44" s="322" t="e">
        <f>+#REF!</f>
        <v>#REF!</v>
      </c>
      <c r="CR44" s="322" t="e">
        <f>+#REF!</f>
        <v>#REF!</v>
      </c>
      <c r="CS44" s="322" t="e">
        <f>+#REF!</f>
        <v>#REF!</v>
      </c>
      <c r="CT44" s="322" t="e">
        <f>+#REF!</f>
        <v>#REF!</v>
      </c>
      <c r="CU44" s="322" t="e">
        <f>+#REF!</f>
        <v>#REF!</v>
      </c>
      <c r="CV44" s="322" t="e">
        <f>+#REF!</f>
        <v>#REF!</v>
      </c>
      <c r="CW44" s="322" t="e">
        <f>+#REF!</f>
        <v>#REF!</v>
      </c>
      <c r="CX44" s="322" t="e">
        <f>+#REF!</f>
        <v>#REF!</v>
      </c>
      <c r="CY44" s="322" t="e">
        <f>+#REF!</f>
        <v>#REF!</v>
      </c>
      <c r="CZ44" s="322" t="e">
        <f>+#REF!</f>
        <v>#REF!</v>
      </c>
      <c r="DA44" s="322" t="e">
        <f>+#REF!</f>
        <v>#REF!</v>
      </c>
      <c r="DB44" s="322" t="e">
        <f>+#REF!</f>
        <v>#REF!</v>
      </c>
      <c r="DC44" s="322" t="e">
        <f>+#REF!</f>
        <v>#REF!</v>
      </c>
      <c r="DD44" s="322" t="e">
        <f>+#REF!</f>
        <v>#REF!</v>
      </c>
      <c r="DE44" s="322" t="e">
        <f>+#REF!</f>
        <v>#REF!</v>
      </c>
      <c r="DF44" s="322" t="e">
        <f>+#REF!</f>
        <v>#REF!</v>
      </c>
      <c r="DG44" s="322" t="e">
        <f>+#REF!</f>
        <v>#REF!</v>
      </c>
      <c r="DH44" s="322" t="e">
        <f>+#REF!</f>
        <v>#REF!</v>
      </c>
      <c r="DI44" s="322" t="e">
        <f>+#REF!</f>
        <v>#REF!</v>
      </c>
      <c r="DJ44" s="322" t="e">
        <f>+#REF!</f>
        <v>#REF!</v>
      </c>
      <c r="DK44" s="322" t="e">
        <f>+#REF!</f>
        <v>#REF!</v>
      </c>
      <c r="DL44" s="322" t="e">
        <f>+#REF!</f>
        <v>#REF!</v>
      </c>
      <c r="DM44" s="322" t="e">
        <f>+#REF!</f>
        <v>#REF!</v>
      </c>
      <c r="DN44" s="322" t="e">
        <f>+#REF!</f>
        <v>#REF!</v>
      </c>
      <c r="DO44" s="322" t="e">
        <f>+#REF!</f>
        <v>#REF!</v>
      </c>
      <c r="DP44" s="322" t="e">
        <f>+#REF!</f>
        <v>#REF!</v>
      </c>
      <c r="DQ44" s="322" t="e">
        <f>+#REF!</f>
        <v>#REF!</v>
      </c>
      <c r="DR44" s="322" t="e">
        <f>+#REF!</f>
        <v>#REF!</v>
      </c>
      <c r="DS44" s="322" t="e">
        <f>+#REF!</f>
        <v>#REF!</v>
      </c>
      <c r="DT44" s="322" t="e">
        <f>+#REF!</f>
        <v>#REF!</v>
      </c>
      <c r="DU44" s="322" t="e">
        <f>+#REF!</f>
        <v>#REF!</v>
      </c>
      <c r="DV44" s="322" t="e">
        <f>+#REF!</f>
        <v>#REF!</v>
      </c>
      <c r="DW44" s="322" t="e">
        <f>+#REF!</f>
        <v>#REF!</v>
      </c>
      <c r="DX44" s="322" t="e">
        <f>+#REF!</f>
        <v>#REF!</v>
      </c>
      <c r="DY44" s="322" t="e">
        <f>+#REF!</f>
        <v>#REF!</v>
      </c>
      <c r="DZ44" s="322" t="e">
        <f>+#REF!</f>
        <v>#REF!</v>
      </c>
      <c r="EA44" s="322" t="e">
        <f>+#REF!</f>
        <v>#REF!</v>
      </c>
      <c r="EB44" s="322" t="e">
        <f>+#REF!</f>
        <v>#REF!</v>
      </c>
      <c r="EC44" s="322" t="e">
        <f>+#REF!</f>
        <v>#REF!</v>
      </c>
      <c r="ED44" s="322" t="e">
        <f>+#REF!</f>
        <v>#REF!</v>
      </c>
      <c r="EE44" s="322" t="e">
        <f>+#REF!</f>
        <v>#REF!</v>
      </c>
      <c r="EF44" s="322" t="e">
        <f>+#REF!</f>
        <v>#REF!</v>
      </c>
      <c r="EG44" s="322" t="e">
        <f>+#REF!</f>
        <v>#REF!</v>
      </c>
      <c r="EH44" s="322" t="e">
        <f>+#REF!</f>
        <v>#REF!</v>
      </c>
      <c r="EI44" s="322" t="e">
        <f>+#REF!</f>
        <v>#REF!</v>
      </c>
      <c r="EJ44" s="322" t="e">
        <f>+#REF!</f>
        <v>#REF!</v>
      </c>
      <c r="EK44" s="322" t="e">
        <f>+#REF!</f>
        <v>#REF!</v>
      </c>
      <c r="EL44" s="322" t="e">
        <f>+#REF!</f>
        <v>#REF!</v>
      </c>
      <c r="EM44" s="322" t="e">
        <f>+#REF!</f>
        <v>#REF!</v>
      </c>
      <c r="EN44" s="322" t="e">
        <f>+#REF!</f>
        <v>#REF!</v>
      </c>
      <c r="EO44" s="322" t="e">
        <f>+#REF!</f>
        <v>#REF!</v>
      </c>
      <c r="EP44" s="322" t="e">
        <f>+#REF!</f>
        <v>#REF!</v>
      </c>
      <c r="EQ44" s="322" t="e">
        <f>+#REF!</f>
        <v>#REF!</v>
      </c>
      <c r="ER44" s="322" t="e">
        <f>+#REF!</f>
        <v>#REF!</v>
      </c>
      <c r="ES44" s="322" t="e">
        <f>+#REF!</f>
        <v>#REF!</v>
      </c>
      <c r="ET44" s="322" t="e">
        <f>+#REF!</f>
        <v>#REF!</v>
      </c>
      <c r="EU44" s="322" t="e">
        <f>+#REF!</f>
        <v>#REF!</v>
      </c>
      <c r="EV44" s="322" t="e">
        <f>+#REF!</f>
        <v>#REF!</v>
      </c>
      <c r="EW44" s="322" t="e">
        <f>+#REF!</f>
        <v>#REF!</v>
      </c>
      <c r="EX44" s="322" t="e">
        <f>+#REF!</f>
        <v>#REF!</v>
      </c>
      <c r="EY44" s="322" t="e">
        <f>+#REF!</f>
        <v>#REF!</v>
      </c>
      <c r="EZ44" s="322" t="e">
        <f>+#REF!</f>
        <v>#REF!</v>
      </c>
      <c r="FA44" s="322" t="e">
        <f>+#REF!</f>
        <v>#REF!</v>
      </c>
      <c r="FB44" s="322" t="e">
        <f>+#REF!</f>
        <v>#REF!</v>
      </c>
    </row>
    <row r="45" spans="1:158" hidden="1" x14ac:dyDescent="0.3">
      <c r="A45" s="309" t="s">
        <v>215</v>
      </c>
      <c r="B45" s="336" t="e">
        <f>+B44</f>
        <v>#REF!</v>
      </c>
      <c r="C45" s="336" t="e">
        <f>+B45+B46+C44</f>
        <v>#REF!</v>
      </c>
      <c r="D45" s="336" t="e">
        <f>+C45+C46+D44</f>
        <v>#REF!</v>
      </c>
      <c r="E45" s="336"/>
      <c r="F45" s="336" t="e">
        <f>+D45+D46+F44</f>
        <v>#REF!</v>
      </c>
      <c r="G45" s="336" t="e">
        <f t="shared" ref="G45:BR45" si="9">+F45+F46+G44</f>
        <v>#REF!</v>
      </c>
      <c r="H45" s="336" t="e">
        <f t="shared" si="9"/>
        <v>#REF!</v>
      </c>
      <c r="I45" s="336" t="e">
        <f t="shared" si="9"/>
        <v>#REF!</v>
      </c>
      <c r="J45" s="336" t="e">
        <f t="shared" si="9"/>
        <v>#REF!</v>
      </c>
      <c r="K45" s="310" t="e">
        <f>+J45+J46+K44</f>
        <v>#REF!</v>
      </c>
      <c r="L45" s="310" t="e">
        <f t="shared" si="9"/>
        <v>#REF!</v>
      </c>
      <c r="M45" s="336" t="e">
        <f>+L45+L46+M44</f>
        <v>#REF!</v>
      </c>
      <c r="N45" s="336" t="e">
        <f>+M45+M46+N44</f>
        <v>#REF!</v>
      </c>
      <c r="O45" s="336" t="e">
        <f t="shared" si="9"/>
        <v>#REF!</v>
      </c>
      <c r="P45" s="336" t="e">
        <f t="shared" si="9"/>
        <v>#REF!</v>
      </c>
      <c r="Q45" s="336" t="e">
        <f t="shared" si="9"/>
        <v>#REF!</v>
      </c>
      <c r="R45" s="336" t="e">
        <f t="shared" si="9"/>
        <v>#REF!</v>
      </c>
      <c r="S45" s="336" t="e">
        <f t="shared" si="9"/>
        <v>#REF!</v>
      </c>
      <c r="T45" s="336" t="e">
        <f t="shared" si="9"/>
        <v>#REF!</v>
      </c>
      <c r="U45" s="336" t="e">
        <f t="shared" si="9"/>
        <v>#REF!</v>
      </c>
      <c r="V45" s="336" t="e">
        <f t="shared" si="9"/>
        <v>#REF!</v>
      </c>
      <c r="W45" s="336" t="e">
        <f t="shared" si="9"/>
        <v>#REF!</v>
      </c>
      <c r="X45" s="336" t="e">
        <f t="shared" si="9"/>
        <v>#REF!</v>
      </c>
      <c r="Y45" s="336" t="e">
        <f t="shared" si="9"/>
        <v>#REF!</v>
      </c>
      <c r="Z45" s="336" t="e">
        <f t="shared" si="9"/>
        <v>#REF!</v>
      </c>
      <c r="AA45" s="336" t="e">
        <f t="shared" si="9"/>
        <v>#REF!</v>
      </c>
      <c r="AB45" s="336" t="e">
        <f t="shared" si="9"/>
        <v>#REF!</v>
      </c>
      <c r="AC45" s="336" t="e">
        <f t="shared" si="9"/>
        <v>#REF!</v>
      </c>
      <c r="AD45" s="336" t="e">
        <f t="shared" si="9"/>
        <v>#REF!</v>
      </c>
      <c r="AE45" s="336" t="e">
        <f t="shared" si="9"/>
        <v>#REF!</v>
      </c>
      <c r="AF45" s="336" t="e">
        <f t="shared" si="9"/>
        <v>#REF!</v>
      </c>
      <c r="AG45" s="336" t="e">
        <f t="shared" si="9"/>
        <v>#REF!</v>
      </c>
      <c r="AH45" s="336" t="e">
        <f t="shared" si="9"/>
        <v>#REF!</v>
      </c>
      <c r="AI45" s="336" t="e">
        <f t="shared" si="9"/>
        <v>#REF!</v>
      </c>
      <c r="AJ45" s="336" t="e">
        <f t="shared" si="9"/>
        <v>#REF!</v>
      </c>
      <c r="AK45" s="336" t="e">
        <f t="shared" si="9"/>
        <v>#REF!</v>
      </c>
      <c r="AL45" s="336" t="e">
        <f t="shared" si="9"/>
        <v>#REF!</v>
      </c>
      <c r="AM45" s="336" t="e">
        <f t="shared" si="9"/>
        <v>#REF!</v>
      </c>
      <c r="AN45" s="336" t="e">
        <f t="shared" si="9"/>
        <v>#REF!</v>
      </c>
      <c r="AO45" s="336" t="e">
        <f t="shared" si="9"/>
        <v>#REF!</v>
      </c>
      <c r="AP45" s="336" t="e">
        <f t="shared" si="9"/>
        <v>#REF!</v>
      </c>
      <c r="AQ45" s="336" t="e">
        <f t="shared" si="9"/>
        <v>#REF!</v>
      </c>
      <c r="AR45" s="336" t="e">
        <f t="shared" si="9"/>
        <v>#REF!</v>
      </c>
      <c r="AS45" s="336" t="e">
        <f t="shared" si="9"/>
        <v>#REF!</v>
      </c>
      <c r="AT45" s="336" t="e">
        <f t="shared" si="9"/>
        <v>#REF!</v>
      </c>
      <c r="AU45" s="336" t="e">
        <f t="shared" si="9"/>
        <v>#REF!</v>
      </c>
      <c r="AV45" s="336" t="e">
        <f t="shared" si="9"/>
        <v>#REF!</v>
      </c>
      <c r="AW45" s="336" t="e">
        <f t="shared" si="9"/>
        <v>#REF!</v>
      </c>
      <c r="AX45" s="336" t="e">
        <f t="shared" si="9"/>
        <v>#REF!</v>
      </c>
      <c r="AY45" s="336" t="e">
        <f t="shared" si="9"/>
        <v>#REF!</v>
      </c>
      <c r="AZ45" s="336" t="e">
        <f t="shared" si="9"/>
        <v>#REF!</v>
      </c>
      <c r="BA45" s="336" t="e">
        <f t="shared" si="9"/>
        <v>#REF!</v>
      </c>
      <c r="BB45" s="336" t="e">
        <f t="shared" si="9"/>
        <v>#REF!</v>
      </c>
      <c r="BC45" s="336" t="e">
        <f t="shared" si="9"/>
        <v>#REF!</v>
      </c>
      <c r="BD45" s="336" t="e">
        <f t="shared" si="9"/>
        <v>#REF!</v>
      </c>
      <c r="BE45" s="336" t="e">
        <f t="shared" si="9"/>
        <v>#REF!</v>
      </c>
      <c r="BF45" s="336" t="e">
        <f t="shared" si="9"/>
        <v>#REF!</v>
      </c>
      <c r="BG45" s="336" t="e">
        <f t="shared" si="9"/>
        <v>#REF!</v>
      </c>
      <c r="BH45" s="336" t="e">
        <f t="shared" si="9"/>
        <v>#REF!</v>
      </c>
      <c r="BI45" s="336" t="e">
        <f t="shared" si="9"/>
        <v>#REF!</v>
      </c>
      <c r="BJ45" s="336" t="e">
        <f t="shared" si="9"/>
        <v>#REF!</v>
      </c>
      <c r="BK45" s="336" t="e">
        <f t="shared" si="9"/>
        <v>#REF!</v>
      </c>
      <c r="BL45" s="336" t="e">
        <f t="shared" si="9"/>
        <v>#REF!</v>
      </c>
      <c r="BM45" s="336" t="e">
        <f t="shared" si="9"/>
        <v>#REF!</v>
      </c>
      <c r="BN45" s="336" t="e">
        <f t="shared" si="9"/>
        <v>#REF!</v>
      </c>
      <c r="BO45" s="336" t="e">
        <f t="shared" si="9"/>
        <v>#REF!</v>
      </c>
      <c r="BP45" s="336" t="e">
        <f t="shared" si="9"/>
        <v>#REF!</v>
      </c>
      <c r="BQ45" s="336" t="e">
        <f t="shared" si="9"/>
        <v>#REF!</v>
      </c>
      <c r="BR45" s="336" t="e">
        <f t="shared" si="9"/>
        <v>#REF!</v>
      </c>
      <c r="BS45" s="336" t="e">
        <f t="shared" ref="BS45:ED45" si="10">+BR45+BR46+BS44</f>
        <v>#REF!</v>
      </c>
      <c r="BT45" s="336" t="e">
        <f t="shared" si="10"/>
        <v>#REF!</v>
      </c>
      <c r="BU45" s="336" t="e">
        <f t="shared" si="10"/>
        <v>#REF!</v>
      </c>
      <c r="BV45" s="336" t="e">
        <f t="shared" si="10"/>
        <v>#REF!</v>
      </c>
      <c r="BW45" s="336" t="e">
        <f t="shared" si="10"/>
        <v>#REF!</v>
      </c>
      <c r="BX45" s="336" t="e">
        <f t="shared" si="10"/>
        <v>#REF!</v>
      </c>
      <c r="BY45" s="336" t="e">
        <f t="shared" si="10"/>
        <v>#REF!</v>
      </c>
      <c r="BZ45" s="336" t="e">
        <f t="shared" si="10"/>
        <v>#REF!</v>
      </c>
      <c r="CA45" s="336" t="e">
        <f t="shared" si="10"/>
        <v>#REF!</v>
      </c>
      <c r="CB45" s="336" t="e">
        <f t="shared" si="10"/>
        <v>#REF!</v>
      </c>
      <c r="CC45" s="336" t="e">
        <f t="shared" si="10"/>
        <v>#REF!</v>
      </c>
      <c r="CD45" s="336" t="e">
        <f t="shared" si="10"/>
        <v>#REF!</v>
      </c>
      <c r="CE45" s="336" t="e">
        <f t="shared" si="10"/>
        <v>#REF!</v>
      </c>
      <c r="CF45" s="336" t="e">
        <f t="shared" si="10"/>
        <v>#REF!</v>
      </c>
      <c r="CG45" s="336" t="e">
        <f t="shared" si="10"/>
        <v>#REF!</v>
      </c>
      <c r="CH45" s="336" t="e">
        <f t="shared" si="10"/>
        <v>#REF!</v>
      </c>
      <c r="CI45" s="336" t="e">
        <f t="shared" si="10"/>
        <v>#REF!</v>
      </c>
      <c r="CJ45" s="336" t="e">
        <f t="shared" si="10"/>
        <v>#REF!</v>
      </c>
      <c r="CK45" s="336" t="e">
        <f t="shared" si="10"/>
        <v>#REF!</v>
      </c>
      <c r="CL45" s="336" t="e">
        <f t="shared" si="10"/>
        <v>#REF!</v>
      </c>
      <c r="CM45" s="336" t="e">
        <f t="shared" si="10"/>
        <v>#REF!</v>
      </c>
      <c r="CN45" s="336" t="e">
        <f t="shared" si="10"/>
        <v>#REF!</v>
      </c>
      <c r="CO45" s="336" t="e">
        <f t="shared" si="10"/>
        <v>#REF!</v>
      </c>
      <c r="CP45" s="336" t="e">
        <f t="shared" si="10"/>
        <v>#REF!</v>
      </c>
      <c r="CQ45" s="336" t="e">
        <f t="shared" si="10"/>
        <v>#REF!</v>
      </c>
      <c r="CR45" s="336" t="e">
        <f t="shared" si="10"/>
        <v>#REF!</v>
      </c>
      <c r="CS45" s="336" t="e">
        <f t="shared" si="10"/>
        <v>#REF!</v>
      </c>
      <c r="CT45" s="336" t="e">
        <f t="shared" si="10"/>
        <v>#REF!</v>
      </c>
      <c r="CU45" s="336" t="e">
        <f t="shared" si="10"/>
        <v>#REF!</v>
      </c>
      <c r="CV45" s="336" t="e">
        <f t="shared" si="10"/>
        <v>#REF!</v>
      </c>
      <c r="CW45" s="336" t="e">
        <f t="shared" si="10"/>
        <v>#REF!</v>
      </c>
      <c r="CX45" s="336" t="e">
        <f t="shared" si="10"/>
        <v>#REF!</v>
      </c>
      <c r="CY45" s="336" t="e">
        <f t="shared" si="10"/>
        <v>#REF!</v>
      </c>
      <c r="CZ45" s="336" t="e">
        <f t="shared" si="10"/>
        <v>#REF!</v>
      </c>
      <c r="DA45" s="336" t="e">
        <f t="shared" si="10"/>
        <v>#REF!</v>
      </c>
      <c r="DB45" s="336" t="e">
        <f t="shared" si="10"/>
        <v>#REF!</v>
      </c>
      <c r="DC45" s="336" t="e">
        <f t="shared" si="10"/>
        <v>#REF!</v>
      </c>
      <c r="DD45" s="336" t="e">
        <f t="shared" si="10"/>
        <v>#REF!</v>
      </c>
      <c r="DE45" s="336" t="e">
        <f t="shared" si="10"/>
        <v>#REF!</v>
      </c>
      <c r="DF45" s="336" t="e">
        <f t="shared" si="10"/>
        <v>#REF!</v>
      </c>
      <c r="DG45" s="336" t="e">
        <f t="shared" si="10"/>
        <v>#REF!</v>
      </c>
      <c r="DH45" s="336" t="e">
        <f t="shared" si="10"/>
        <v>#REF!</v>
      </c>
      <c r="DI45" s="336" t="e">
        <f t="shared" si="10"/>
        <v>#REF!</v>
      </c>
      <c r="DJ45" s="336" t="e">
        <f t="shared" si="10"/>
        <v>#REF!</v>
      </c>
      <c r="DK45" s="336" t="e">
        <f t="shared" si="10"/>
        <v>#REF!</v>
      </c>
      <c r="DL45" s="336" t="e">
        <f t="shared" si="10"/>
        <v>#REF!</v>
      </c>
      <c r="DM45" s="336" t="e">
        <f t="shared" si="10"/>
        <v>#REF!</v>
      </c>
      <c r="DN45" s="336" t="e">
        <f t="shared" si="10"/>
        <v>#REF!</v>
      </c>
      <c r="DO45" s="336" t="e">
        <f t="shared" si="10"/>
        <v>#REF!</v>
      </c>
      <c r="DP45" s="336" t="e">
        <f t="shared" si="10"/>
        <v>#REF!</v>
      </c>
      <c r="DQ45" s="336" t="e">
        <f t="shared" si="10"/>
        <v>#REF!</v>
      </c>
      <c r="DR45" s="336" t="e">
        <f t="shared" si="10"/>
        <v>#REF!</v>
      </c>
      <c r="DS45" s="336" t="e">
        <f t="shared" si="10"/>
        <v>#REF!</v>
      </c>
      <c r="DT45" s="336" t="e">
        <f t="shared" si="10"/>
        <v>#REF!</v>
      </c>
      <c r="DU45" s="336" t="e">
        <f t="shared" si="10"/>
        <v>#REF!</v>
      </c>
      <c r="DV45" s="336" t="e">
        <f t="shared" si="10"/>
        <v>#REF!</v>
      </c>
      <c r="DW45" s="336" t="e">
        <f t="shared" si="10"/>
        <v>#REF!</v>
      </c>
      <c r="DX45" s="336" t="e">
        <f t="shared" si="10"/>
        <v>#REF!</v>
      </c>
      <c r="DY45" s="336" t="e">
        <f t="shared" si="10"/>
        <v>#REF!</v>
      </c>
      <c r="DZ45" s="336" t="e">
        <f t="shared" si="10"/>
        <v>#REF!</v>
      </c>
      <c r="EA45" s="336" t="e">
        <f t="shared" si="10"/>
        <v>#REF!</v>
      </c>
      <c r="EB45" s="336" t="e">
        <f t="shared" si="10"/>
        <v>#REF!</v>
      </c>
      <c r="EC45" s="336" t="e">
        <f t="shared" si="10"/>
        <v>#REF!</v>
      </c>
      <c r="ED45" s="336" t="e">
        <f t="shared" si="10"/>
        <v>#REF!</v>
      </c>
      <c r="EE45" s="336" t="e">
        <f t="shared" ref="EE45:FB45" si="11">+ED45+ED46+EE44</f>
        <v>#REF!</v>
      </c>
      <c r="EF45" s="336" t="e">
        <f t="shared" si="11"/>
        <v>#REF!</v>
      </c>
      <c r="EG45" s="336" t="e">
        <f t="shared" si="11"/>
        <v>#REF!</v>
      </c>
      <c r="EH45" s="336" t="e">
        <f t="shared" si="11"/>
        <v>#REF!</v>
      </c>
      <c r="EI45" s="336" t="e">
        <f t="shared" si="11"/>
        <v>#REF!</v>
      </c>
      <c r="EJ45" s="336" t="e">
        <f t="shared" si="11"/>
        <v>#REF!</v>
      </c>
      <c r="EK45" s="336" t="e">
        <f t="shared" si="11"/>
        <v>#REF!</v>
      </c>
      <c r="EL45" s="336" t="e">
        <f t="shared" si="11"/>
        <v>#REF!</v>
      </c>
      <c r="EM45" s="336" t="e">
        <f t="shared" si="11"/>
        <v>#REF!</v>
      </c>
      <c r="EN45" s="336" t="e">
        <f t="shared" si="11"/>
        <v>#REF!</v>
      </c>
      <c r="EO45" s="336" t="e">
        <f t="shared" si="11"/>
        <v>#REF!</v>
      </c>
      <c r="EP45" s="336" t="e">
        <f t="shared" si="11"/>
        <v>#REF!</v>
      </c>
      <c r="EQ45" s="336" t="e">
        <f t="shared" si="11"/>
        <v>#REF!</v>
      </c>
      <c r="ER45" s="336" t="e">
        <f t="shared" si="11"/>
        <v>#REF!</v>
      </c>
      <c r="ES45" s="336" t="e">
        <f t="shared" si="11"/>
        <v>#REF!</v>
      </c>
      <c r="ET45" s="336" t="e">
        <f t="shared" si="11"/>
        <v>#REF!</v>
      </c>
      <c r="EU45" s="336" t="e">
        <f t="shared" si="11"/>
        <v>#REF!</v>
      </c>
      <c r="EV45" s="336" t="e">
        <f t="shared" si="11"/>
        <v>#REF!</v>
      </c>
      <c r="EW45" s="336" t="e">
        <f t="shared" si="11"/>
        <v>#REF!</v>
      </c>
      <c r="EX45" s="336" t="e">
        <f t="shared" si="11"/>
        <v>#REF!</v>
      </c>
      <c r="EY45" s="336" t="e">
        <f t="shared" si="11"/>
        <v>#REF!</v>
      </c>
      <c r="EZ45" s="336" t="e">
        <f t="shared" si="11"/>
        <v>#REF!</v>
      </c>
      <c r="FA45" s="336" t="e">
        <f t="shared" si="11"/>
        <v>#REF!</v>
      </c>
      <c r="FB45" s="336" t="e">
        <f t="shared" si="11"/>
        <v>#REF!</v>
      </c>
    </row>
    <row r="46" spans="1:158" hidden="1" x14ac:dyDescent="0.3">
      <c r="A46" s="309" t="s">
        <v>146</v>
      </c>
      <c r="B46" s="309" t="e">
        <f>+B45*(#REF!/12)</f>
        <v>#REF!</v>
      </c>
      <c r="C46" s="309" t="e">
        <f>+C45*(#REF!/12)</f>
        <v>#REF!</v>
      </c>
      <c r="D46" s="309" t="e">
        <f>+D45*(#REF!/12)</f>
        <v>#REF!</v>
      </c>
      <c r="F46" s="309" t="e">
        <f>+F45*(#REF!/12)</f>
        <v>#REF!</v>
      </c>
      <c r="G46" s="309" t="e">
        <f>+G45*(#REF!/12)</f>
        <v>#REF!</v>
      </c>
      <c r="H46" s="309" t="e">
        <f>+H45*(#REF!/12)</f>
        <v>#REF!</v>
      </c>
      <c r="I46" s="309" t="e">
        <f>+I45*(#REF!/12)</f>
        <v>#REF!</v>
      </c>
      <c r="J46" s="309" t="e">
        <f>+J45*(#REF!/12)</f>
        <v>#REF!</v>
      </c>
      <c r="K46" s="310" t="e">
        <f>+K45*(#REF!/12)</f>
        <v>#REF!</v>
      </c>
      <c r="L46" s="310" t="e">
        <f>+L45*(#REF!/12)</f>
        <v>#REF!</v>
      </c>
      <c r="M46" s="309" t="e">
        <f>+M45*(#REF!/12)</f>
        <v>#REF!</v>
      </c>
      <c r="N46" s="309" t="e">
        <f>+N45*(#REF!/12)</f>
        <v>#REF!</v>
      </c>
      <c r="O46" s="309" t="e">
        <f>+O45*(#REF!/12)</f>
        <v>#REF!</v>
      </c>
      <c r="P46" s="309" t="e">
        <f>+P45*(#REF!/12)</f>
        <v>#REF!</v>
      </c>
      <c r="Q46" s="309" t="e">
        <f>+Q45*(#REF!/12)</f>
        <v>#REF!</v>
      </c>
      <c r="R46" s="309" t="e">
        <f>+R45*(#REF!/12)</f>
        <v>#REF!</v>
      </c>
      <c r="S46" s="309" t="e">
        <f>+S45*(#REF!/12)</f>
        <v>#REF!</v>
      </c>
      <c r="T46" s="309" t="e">
        <f>+T45*(#REF!/12)</f>
        <v>#REF!</v>
      </c>
      <c r="U46" s="309" t="e">
        <f>+U45*(#REF!/12)</f>
        <v>#REF!</v>
      </c>
      <c r="V46" s="309" t="e">
        <f>+V45*(#REF!/12)</f>
        <v>#REF!</v>
      </c>
      <c r="W46" s="309" t="e">
        <f>+W45*(#REF!/12)</f>
        <v>#REF!</v>
      </c>
      <c r="X46" s="309" t="e">
        <f>+X45*(#REF!/12)</f>
        <v>#REF!</v>
      </c>
      <c r="Y46" s="309" t="e">
        <f>+Y45*(#REF!/12)</f>
        <v>#REF!</v>
      </c>
      <c r="Z46" s="309" t="e">
        <f>+Z45*(#REF!/12)</f>
        <v>#REF!</v>
      </c>
      <c r="AA46" s="309" t="e">
        <f>+AA45*(#REF!/12)</f>
        <v>#REF!</v>
      </c>
      <c r="AB46" s="309" t="e">
        <f>+AB45*(#REF!/12)</f>
        <v>#REF!</v>
      </c>
      <c r="AC46" s="309" t="e">
        <f>+AC45*(#REF!/12)</f>
        <v>#REF!</v>
      </c>
      <c r="AD46" s="309" t="e">
        <f>+AD45*(#REF!/12)</f>
        <v>#REF!</v>
      </c>
      <c r="AE46" s="309" t="e">
        <f>+AE45*(#REF!/12)</f>
        <v>#REF!</v>
      </c>
      <c r="AF46" s="309" t="e">
        <f>+AF45*(#REF!/12)</f>
        <v>#REF!</v>
      </c>
      <c r="AG46" s="309" t="e">
        <f>+AG45*(#REF!/12)</f>
        <v>#REF!</v>
      </c>
      <c r="AH46" s="309" t="e">
        <f>+AH45*(#REF!/12)</f>
        <v>#REF!</v>
      </c>
      <c r="AI46" s="309" t="e">
        <f>+AI45*(#REF!/12)</f>
        <v>#REF!</v>
      </c>
      <c r="AJ46" s="309" t="e">
        <f>+AJ45*(#REF!/12)</f>
        <v>#REF!</v>
      </c>
      <c r="AK46" s="309" t="e">
        <f>+AK45*(#REF!/12)</f>
        <v>#REF!</v>
      </c>
      <c r="AL46" s="309" t="e">
        <f>+AL45*(#REF!/12)</f>
        <v>#REF!</v>
      </c>
      <c r="AM46" s="309" t="e">
        <f>+AM45*(#REF!/12)</f>
        <v>#REF!</v>
      </c>
      <c r="AN46" s="309" t="e">
        <f>+AN45*(#REF!/12)</f>
        <v>#REF!</v>
      </c>
      <c r="AO46" s="309" t="e">
        <f>+AO45*(#REF!/12)</f>
        <v>#REF!</v>
      </c>
      <c r="AP46" s="309" t="e">
        <f>+AP45*(#REF!/12)</f>
        <v>#REF!</v>
      </c>
      <c r="AQ46" s="309" t="e">
        <f>+AQ45*(#REF!/12)</f>
        <v>#REF!</v>
      </c>
      <c r="AR46" s="309" t="e">
        <f>+AR45*(#REF!/12)</f>
        <v>#REF!</v>
      </c>
      <c r="AS46" s="309" t="e">
        <f>+AS45*(#REF!/12)</f>
        <v>#REF!</v>
      </c>
      <c r="AT46" s="309" t="e">
        <f>+AT45*(#REF!/12)</f>
        <v>#REF!</v>
      </c>
      <c r="AU46" s="309" t="e">
        <f>+AU45*(#REF!/12)</f>
        <v>#REF!</v>
      </c>
      <c r="AV46" s="309" t="e">
        <f>+AV45*(#REF!/12)</f>
        <v>#REF!</v>
      </c>
      <c r="AW46" s="309" t="e">
        <f>+AW45*(#REF!/12)</f>
        <v>#REF!</v>
      </c>
      <c r="AX46" s="309" t="e">
        <f>+AX45*(#REF!/12)</f>
        <v>#REF!</v>
      </c>
      <c r="AY46" s="309" t="e">
        <f>+AY45*(#REF!/12)</f>
        <v>#REF!</v>
      </c>
      <c r="AZ46" s="309" t="e">
        <f>+AZ45*(#REF!/12)</f>
        <v>#REF!</v>
      </c>
      <c r="BA46" s="309" t="e">
        <f>+BA45*(#REF!/12)</f>
        <v>#REF!</v>
      </c>
      <c r="BB46" s="309" t="e">
        <f>+BB45*(#REF!/12)</f>
        <v>#REF!</v>
      </c>
      <c r="BC46" s="309" t="e">
        <f>+BC45*(#REF!/12)</f>
        <v>#REF!</v>
      </c>
      <c r="BD46" s="309" t="e">
        <f>+BD45*(#REF!/12)</f>
        <v>#REF!</v>
      </c>
      <c r="BE46" s="309" t="e">
        <f>+BE45*(#REF!/12)</f>
        <v>#REF!</v>
      </c>
      <c r="BF46" s="309" t="e">
        <f>+BF45*(#REF!/12)</f>
        <v>#REF!</v>
      </c>
      <c r="BG46" s="309" t="e">
        <f>+BG45*(#REF!/12)</f>
        <v>#REF!</v>
      </c>
      <c r="BH46" s="309" t="e">
        <f>+BH45*(#REF!/12)</f>
        <v>#REF!</v>
      </c>
      <c r="BI46" s="309" t="e">
        <f>+BI45*(#REF!/12)</f>
        <v>#REF!</v>
      </c>
      <c r="BJ46" s="309" t="e">
        <f>+BJ45*(#REF!/12)</f>
        <v>#REF!</v>
      </c>
      <c r="BK46" s="309" t="e">
        <f>+BK45*(#REF!/12)</f>
        <v>#REF!</v>
      </c>
      <c r="BL46" s="309" t="e">
        <f>+BL45*(#REF!/12)</f>
        <v>#REF!</v>
      </c>
      <c r="BM46" s="309" t="e">
        <f>+BM45*(#REF!/12)</f>
        <v>#REF!</v>
      </c>
      <c r="BN46" s="309" t="e">
        <f>+BN45*(#REF!/12)</f>
        <v>#REF!</v>
      </c>
      <c r="BO46" s="309" t="e">
        <f>+BO45*(#REF!/12)</f>
        <v>#REF!</v>
      </c>
      <c r="BP46" s="309" t="e">
        <f>+BP45*(#REF!/12)</f>
        <v>#REF!</v>
      </c>
      <c r="BQ46" s="309" t="e">
        <f>+BQ45*(#REF!/12)</f>
        <v>#REF!</v>
      </c>
      <c r="BR46" s="309" t="e">
        <f>+BR45*(#REF!/12)</f>
        <v>#REF!</v>
      </c>
      <c r="BS46" s="309" t="e">
        <f>+BS45*(#REF!/12)</f>
        <v>#REF!</v>
      </c>
      <c r="BT46" s="309" t="e">
        <f>+BT45*(#REF!/12)</f>
        <v>#REF!</v>
      </c>
      <c r="BU46" s="309" t="e">
        <f>+BU45*(#REF!/12)</f>
        <v>#REF!</v>
      </c>
      <c r="BV46" s="309" t="e">
        <f>+BV45*(#REF!/12)</f>
        <v>#REF!</v>
      </c>
      <c r="BW46" s="309" t="e">
        <f>+BW45*(#REF!/12)</f>
        <v>#REF!</v>
      </c>
      <c r="BX46" s="309" t="e">
        <f>+BX45*(#REF!/12)</f>
        <v>#REF!</v>
      </c>
      <c r="BY46" s="309" t="e">
        <f>+BY45*(#REF!/12)</f>
        <v>#REF!</v>
      </c>
      <c r="BZ46" s="309" t="e">
        <f>+BZ45*(#REF!/12)</f>
        <v>#REF!</v>
      </c>
      <c r="CA46" s="309" t="e">
        <f>+CA45*(#REF!/12)</f>
        <v>#REF!</v>
      </c>
      <c r="CB46" s="309" t="e">
        <f>+CB45*(#REF!/12)</f>
        <v>#REF!</v>
      </c>
      <c r="CC46" s="309" t="e">
        <f>+CC45*(#REF!/12)</f>
        <v>#REF!</v>
      </c>
      <c r="CD46" s="309" t="e">
        <f>+CD45*(#REF!/12)</f>
        <v>#REF!</v>
      </c>
      <c r="CE46" s="309" t="e">
        <f>+CE45*(#REF!/12)</f>
        <v>#REF!</v>
      </c>
      <c r="CF46" s="309" t="e">
        <f>+CF45*(#REF!/12)</f>
        <v>#REF!</v>
      </c>
      <c r="CG46" s="309" t="e">
        <f>+CG45*(#REF!/12)</f>
        <v>#REF!</v>
      </c>
      <c r="CH46" s="309" t="e">
        <f>+CH45*(#REF!/12)</f>
        <v>#REF!</v>
      </c>
      <c r="CI46" s="309" t="e">
        <f>+CI45*(#REF!/12)</f>
        <v>#REF!</v>
      </c>
      <c r="CJ46" s="309" t="e">
        <f>+CJ45*(#REF!/12)</f>
        <v>#REF!</v>
      </c>
      <c r="CK46" s="309" t="e">
        <f>+CK45*(#REF!/12)</f>
        <v>#REF!</v>
      </c>
      <c r="CL46" s="309" t="e">
        <f>+CL45*(#REF!/12)</f>
        <v>#REF!</v>
      </c>
      <c r="CM46" s="309" t="e">
        <f>+CM45*(#REF!/12)</f>
        <v>#REF!</v>
      </c>
      <c r="CN46" s="309" t="e">
        <f>+CN45*(#REF!/12)</f>
        <v>#REF!</v>
      </c>
      <c r="CO46" s="309" t="e">
        <f>+CO45*(#REF!/12)</f>
        <v>#REF!</v>
      </c>
      <c r="CP46" s="309" t="e">
        <f>+CP45*(#REF!/12)</f>
        <v>#REF!</v>
      </c>
      <c r="CQ46" s="309" t="e">
        <f>+CQ45*(#REF!/12)</f>
        <v>#REF!</v>
      </c>
      <c r="CR46" s="309" t="e">
        <f>+CR45*(#REF!/12)</f>
        <v>#REF!</v>
      </c>
      <c r="CS46" s="309" t="e">
        <f>+CS45*(#REF!/12)</f>
        <v>#REF!</v>
      </c>
      <c r="CT46" s="309" t="e">
        <f>+CT45*(#REF!/12)</f>
        <v>#REF!</v>
      </c>
      <c r="CU46" s="309" t="e">
        <f>+CU45*(#REF!/12)</f>
        <v>#REF!</v>
      </c>
      <c r="CV46" s="309" t="e">
        <f>+CV45*(#REF!/12)</f>
        <v>#REF!</v>
      </c>
      <c r="CW46" s="309" t="e">
        <f>+CW45*(#REF!/12)</f>
        <v>#REF!</v>
      </c>
      <c r="CX46" s="309" t="e">
        <f>+CX45*(#REF!/12)</f>
        <v>#REF!</v>
      </c>
      <c r="CY46" s="309" t="e">
        <f>+CY45*(#REF!/12)</f>
        <v>#REF!</v>
      </c>
      <c r="CZ46" s="309" t="e">
        <f>+CZ45*(#REF!/12)</f>
        <v>#REF!</v>
      </c>
      <c r="DA46" s="309" t="e">
        <f>+DA45*(#REF!/12)</f>
        <v>#REF!</v>
      </c>
      <c r="DB46" s="309" t="e">
        <f>+DB45*(#REF!/12)</f>
        <v>#REF!</v>
      </c>
      <c r="DC46" s="309" t="e">
        <f>+DC45*(#REF!/12)</f>
        <v>#REF!</v>
      </c>
      <c r="DD46" s="309" t="e">
        <f>+DD45*(#REF!/12)</f>
        <v>#REF!</v>
      </c>
      <c r="DE46" s="309" t="e">
        <f>+DE45*(#REF!/12)</f>
        <v>#REF!</v>
      </c>
      <c r="DF46" s="309" t="e">
        <f>+DF45*(#REF!/12)</f>
        <v>#REF!</v>
      </c>
      <c r="DG46" s="309" t="e">
        <f>+DG45*(#REF!/12)</f>
        <v>#REF!</v>
      </c>
      <c r="DH46" s="309" t="e">
        <f>+DH45*(#REF!/12)</f>
        <v>#REF!</v>
      </c>
      <c r="DI46" s="309" t="e">
        <f>+DI45*(#REF!/12)</f>
        <v>#REF!</v>
      </c>
      <c r="DJ46" s="309" t="e">
        <f>+DJ45*(#REF!/12)</f>
        <v>#REF!</v>
      </c>
      <c r="DK46" s="309" t="e">
        <f>+DK45*(#REF!/12)</f>
        <v>#REF!</v>
      </c>
      <c r="DL46" s="309" t="e">
        <f>+DL45*(#REF!/12)</f>
        <v>#REF!</v>
      </c>
      <c r="DM46" s="309" t="e">
        <f>+DM45*(#REF!/12)</f>
        <v>#REF!</v>
      </c>
      <c r="DN46" s="309" t="e">
        <f>+DN45*(#REF!/12)</f>
        <v>#REF!</v>
      </c>
      <c r="DO46" s="309" t="e">
        <f>+DO45*(#REF!/12)</f>
        <v>#REF!</v>
      </c>
      <c r="DP46" s="309" t="e">
        <f>+DP45*(#REF!/12)</f>
        <v>#REF!</v>
      </c>
      <c r="DQ46" s="309" t="e">
        <f>+DQ45*(#REF!/12)</f>
        <v>#REF!</v>
      </c>
      <c r="DR46" s="309" t="e">
        <f>+DR45*(#REF!/12)</f>
        <v>#REF!</v>
      </c>
      <c r="DS46" s="309" t="e">
        <f>+DS45*(#REF!/12)</f>
        <v>#REF!</v>
      </c>
      <c r="DT46" s="309" t="e">
        <f>+DT45*(#REF!/12)</f>
        <v>#REF!</v>
      </c>
      <c r="DU46" s="309" t="e">
        <f>+DU45*(#REF!/12)</f>
        <v>#REF!</v>
      </c>
      <c r="DV46" s="309" t="e">
        <f>+DV45*(#REF!/12)</f>
        <v>#REF!</v>
      </c>
      <c r="DW46" s="309" t="e">
        <f>+DW45*(#REF!/12)</f>
        <v>#REF!</v>
      </c>
      <c r="DX46" s="309" t="e">
        <f>+DX45*(#REF!/12)</f>
        <v>#REF!</v>
      </c>
      <c r="DY46" s="309" t="e">
        <f>+DY45*(#REF!/12)</f>
        <v>#REF!</v>
      </c>
      <c r="DZ46" s="309" t="e">
        <f>+DZ45*(#REF!/12)</f>
        <v>#REF!</v>
      </c>
      <c r="EA46" s="309" t="e">
        <f>+EA45*(#REF!/12)</f>
        <v>#REF!</v>
      </c>
      <c r="EB46" s="309" t="e">
        <f>+EB45*(#REF!/12)</f>
        <v>#REF!</v>
      </c>
      <c r="EC46" s="309" t="e">
        <f>+EC45*(#REF!/12)</f>
        <v>#REF!</v>
      </c>
      <c r="ED46" s="309" t="e">
        <f>+ED45*(#REF!/12)</f>
        <v>#REF!</v>
      </c>
      <c r="EE46" s="309" t="e">
        <f>+EE45*(#REF!/12)</f>
        <v>#REF!</v>
      </c>
      <c r="EF46" s="309" t="e">
        <f>+EF45*(#REF!/12)</f>
        <v>#REF!</v>
      </c>
      <c r="EG46" s="309" t="e">
        <f>+EG45*(#REF!/12)</f>
        <v>#REF!</v>
      </c>
      <c r="EH46" s="309" t="e">
        <f>+EH45*(#REF!/12)</f>
        <v>#REF!</v>
      </c>
      <c r="EI46" s="309" t="e">
        <f>+EI45*(#REF!/12)</f>
        <v>#REF!</v>
      </c>
      <c r="EJ46" s="309" t="e">
        <f>+EJ45*(#REF!/12)</f>
        <v>#REF!</v>
      </c>
      <c r="EK46" s="309" t="e">
        <f>+EK45*(#REF!/12)</f>
        <v>#REF!</v>
      </c>
      <c r="EL46" s="309" t="e">
        <f>+EL45*(#REF!/12)</f>
        <v>#REF!</v>
      </c>
      <c r="EM46" s="309" t="e">
        <f>+EM45*(#REF!/12)</f>
        <v>#REF!</v>
      </c>
      <c r="EN46" s="309" t="e">
        <f>+EN45*(#REF!/12)</f>
        <v>#REF!</v>
      </c>
      <c r="EO46" s="309" t="e">
        <f>+EO45*(#REF!/12)</f>
        <v>#REF!</v>
      </c>
      <c r="EP46" s="309" t="e">
        <f>+EP45*(#REF!/12)</f>
        <v>#REF!</v>
      </c>
      <c r="EQ46" s="309" t="e">
        <f>+EQ45*(#REF!/12)</f>
        <v>#REF!</v>
      </c>
      <c r="ER46" s="309" t="e">
        <f>+ER45*(#REF!/12)</f>
        <v>#REF!</v>
      </c>
      <c r="ES46" s="309" t="e">
        <f>+ES45*(#REF!/12)</f>
        <v>#REF!</v>
      </c>
      <c r="ET46" s="309" t="e">
        <f>+ET45*(#REF!/12)</f>
        <v>#REF!</v>
      </c>
      <c r="EU46" s="309" t="e">
        <f>+EU45*(#REF!/12)</f>
        <v>#REF!</v>
      </c>
      <c r="EV46" s="309" t="e">
        <f>+EV45*(#REF!/12)</f>
        <v>#REF!</v>
      </c>
      <c r="EW46" s="309" t="e">
        <f>+EW45*(#REF!/12)</f>
        <v>#REF!</v>
      </c>
      <c r="EX46" s="309" t="e">
        <f>+EX45*(#REF!/12)</f>
        <v>#REF!</v>
      </c>
      <c r="EY46" s="309" t="e">
        <f>+EY45*(#REF!/12)</f>
        <v>#REF!</v>
      </c>
      <c r="EZ46" s="309" t="e">
        <f>+EZ45*(#REF!/12)</f>
        <v>#REF!</v>
      </c>
      <c r="FA46" s="309" t="e">
        <f>+FA45*(#REF!/12)</f>
        <v>#REF!</v>
      </c>
      <c r="FB46" s="309" t="e">
        <f>+FB45*(#REF!/12)</f>
        <v>#REF!</v>
      </c>
    </row>
    <row r="47" spans="1:158" hidden="1" x14ac:dyDescent="0.3"/>
    <row r="48" spans="1:158" hidden="1" x14ac:dyDescent="0.3"/>
    <row r="66" spans="1:2" x14ac:dyDescent="0.3">
      <c r="A66" s="309">
        <v>0</v>
      </c>
      <c r="B66" s="322">
        <f t="shared" ref="B66:B76" si="12">+C$7</f>
        <v>4000000</v>
      </c>
    </row>
    <row r="67" spans="1:2" x14ac:dyDescent="0.3">
      <c r="A67" s="309">
        <v>1</v>
      </c>
      <c r="B67" s="322">
        <f t="shared" si="12"/>
        <v>4000000</v>
      </c>
    </row>
    <row r="68" spans="1:2" x14ac:dyDescent="0.3">
      <c r="A68" s="309">
        <v>2</v>
      </c>
      <c r="B68" s="322">
        <f t="shared" si="12"/>
        <v>4000000</v>
      </c>
    </row>
    <row r="69" spans="1:2" x14ac:dyDescent="0.3">
      <c r="A69" s="309">
        <v>3</v>
      </c>
      <c r="B69" s="322">
        <f t="shared" si="12"/>
        <v>4000000</v>
      </c>
    </row>
    <row r="70" spans="1:2" x14ac:dyDescent="0.3">
      <c r="A70" s="309">
        <v>4</v>
      </c>
      <c r="B70" s="322">
        <f t="shared" si="12"/>
        <v>4000000</v>
      </c>
    </row>
    <row r="71" spans="1:2" x14ac:dyDescent="0.3">
      <c r="A71" s="309">
        <v>5</v>
      </c>
      <c r="B71" s="322">
        <f t="shared" si="12"/>
        <v>4000000</v>
      </c>
    </row>
    <row r="72" spans="1:2" x14ac:dyDescent="0.3">
      <c r="A72" s="309">
        <v>6</v>
      </c>
      <c r="B72" s="322">
        <f t="shared" si="12"/>
        <v>4000000</v>
      </c>
    </row>
    <row r="73" spans="1:2" x14ac:dyDescent="0.3">
      <c r="A73" s="309">
        <v>7</v>
      </c>
      <c r="B73" s="322">
        <f t="shared" si="12"/>
        <v>4000000</v>
      </c>
    </row>
    <row r="74" spans="1:2" x14ac:dyDescent="0.3">
      <c r="A74" s="309">
        <v>8</v>
      </c>
      <c r="B74" s="322">
        <f t="shared" si="12"/>
        <v>4000000</v>
      </c>
    </row>
    <row r="75" spans="1:2" x14ac:dyDescent="0.3">
      <c r="A75" s="309">
        <v>9</v>
      </c>
      <c r="B75" s="322">
        <f t="shared" si="12"/>
        <v>4000000</v>
      </c>
    </row>
    <row r="76" spans="1:2" x14ac:dyDescent="0.3">
      <c r="A76" s="309">
        <v>10</v>
      </c>
      <c r="B76" s="322">
        <f t="shared" si="12"/>
        <v>4000000</v>
      </c>
    </row>
  </sheetData>
  <sheetProtection algorithmName="SHA-512" hashValue="zJpfDZviZUGWhnC0GFvk/OuRib4FWYufN42sW2qRBU2YsWt+BqsrdpMM+SyF4kLrGHlt1tfaQu/TUQe2qQtEUg==" saltValue="FADJ3j+XMPhCYcklOaa7dw==" spinCount="100000" sheet="1" objects="1" scenarios="1"/>
  <mergeCells count="45">
    <mergeCell ref="CU42:DF42"/>
    <mergeCell ref="DG42:DR42"/>
    <mergeCell ref="DS42:ED42"/>
    <mergeCell ref="EE42:EP42"/>
    <mergeCell ref="EQ42:FB42"/>
    <mergeCell ref="EE36:EP36"/>
    <mergeCell ref="EQ36:FB36"/>
    <mergeCell ref="B42:N42"/>
    <mergeCell ref="O42:Z42"/>
    <mergeCell ref="AA42:AL42"/>
    <mergeCell ref="AM42:AX42"/>
    <mergeCell ref="AY42:BJ42"/>
    <mergeCell ref="BK42:BV42"/>
    <mergeCell ref="BW42:CH42"/>
    <mergeCell ref="CI42:CT42"/>
    <mergeCell ref="BK36:BV36"/>
    <mergeCell ref="BW36:CH36"/>
    <mergeCell ref="CI36:CT36"/>
    <mergeCell ref="CU36:DF36"/>
    <mergeCell ref="DG36:DR36"/>
    <mergeCell ref="DS36:ED36"/>
    <mergeCell ref="AY36:BJ36"/>
    <mergeCell ref="C19:C20"/>
    <mergeCell ref="C21:C22"/>
    <mergeCell ref="C23:C24"/>
    <mergeCell ref="F23:H23"/>
    <mergeCell ref="C25:C26"/>
    <mergeCell ref="C27:C28"/>
    <mergeCell ref="C29:C30"/>
    <mergeCell ref="B36:N36"/>
    <mergeCell ref="O36:Z36"/>
    <mergeCell ref="AA36:AL36"/>
    <mergeCell ref="AM36:AX36"/>
    <mergeCell ref="K10:K11"/>
    <mergeCell ref="C11:C12"/>
    <mergeCell ref="C13:C14"/>
    <mergeCell ref="K13:K14"/>
    <mergeCell ref="C15:C16"/>
    <mergeCell ref="C17:C18"/>
    <mergeCell ref="A1:C2"/>
    <mergeCell ref="A4:B4"/>
    <mergeCell ref="A5:B5"/>
    <mergeCell ref="A6:B6"/>
    <mergeCell ref="A7:B7"/>
    <mergeCell ref="A9:B9"/>
  </mergeCells>
  <hyperlinks>
    <hyperlink ref="F23" r:id="rId1" xr:uid="{AC316B17-0DDC-4122-A72B-B667EB9557D8}"/>
    <hyperlink ref="F24" r:id="rId2" xr:uid="{E1A6FC78-A353-4AC8-9842-3F298F5F2E65}"/>
    <hyperlink ref="F25" r:id="rId3" xr:uid="{AF05DEB4-59B3-4F90-88AD-FA513855B9A2}"/>
  </hyperlinks>
  <pageMargins left="0.7" right="0.7" top="0.75" bottom="0.75" header="0.3" footer="0.3"/>
  <pageSetup orientation="portrait" horizontalDpi="4294967294" verticalDpi="4294967294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DA96-0592-4FC5-83C3-7B3284B5D66E}">
  <dimension ref="A1:FB76"/>
  <sheetViews>
    <sheetView zoomScale="115" zoomScaleNormal="115" workbookViewId="0">
      <selection activeCell="E25" sqref="E25"/>
    </sheetView>
  </sheetViews>
  <sheetFormatPr baseColWidth="10" defaultColWidth="12.44140625" defaultRowHeight="14.4" x14ac:dyDescent="0.3"/>
  <cols>
    <col min="1" max="1" width="33.88671875" style="309" customWidth="1"/>
    <col min="2" max="2" width="18.88671875" style="309" customWidth="1"/>
    <col min="3" max="3" width="16.77734375" style="309" customWidth="1"/>
    <col min="4" max="4" width="4.5546875" style="309" customWidth="1"/>
    <col min="5" max="9" width="14.44140625" style="309" customWidth="1"/>
    <col min="10" max="10" width="10.21875" style="309" customWidth="1"/>
    <col min="11" max="11" width="17.5546875" style="310" customWidth="1"/>
    <col min="12" max="12" width="12.6640625" style="310" customWidth="1"/>
    <col min="13" max="16384" width="12.44140625" style="309"/>
  </cols>
  <sheetData>
    <row r="1" spans="1:12" ht="14.4" customHeight="1" x14ac:dyDescent="0.3">
      <c r="A1" s="397" t="s">
        <v>179</v>
      </c>
      <c r="B1" s="397"/>
      <c r="C1" s="397"/>
      <c r="D1" s="308"/>
      <c r="E1" s="308"/>
      <c r="F1" s="308"/>
      <c r="G1" s="308"/>
      <c r="H1" s="308"/>
    </row>
    <row r="2" spans="1:12" ht="14.4" customHeight="1" x14ac:dyDescent="0.3">
      <c r="A2" s="397"/>
      <c r="B2" s="397"/>
      <c r="C2" s="397"/>
      <c r="D2" s="308"/>
      <c r="E2" s="308"/>
      <c r="F2" s="308"/>
      <c r="G2" s="308"/>
      <c r="H2" s="308"/>
    </row>
    <row r="3" spans="1:12" ht="0.75" customHeight="1" thickBot="1" x14ac:dyDescent="0.35">
      <c r="A3" s="308"/>
      <c r="B3" s="308"/>
      <c r="C3" s="308"/>
      <c r="D3" s="308"/>
      <c r="E3" s="308"/>
      <c r="F3" s="308"/>
      <c r="G3" s="308"/>
      <c r="H3" s="308"/>
    </row>
    <row r="4" spans="1:12" ht="17.25" customHeight="1" x14ac:dyDescent="0.3">
      <c r="A4" s="398" t="s">
        <v>216</v>
      </c>
      <c r="B4" s="399"/>
      <c r="C4" s="311">
        <v>450000</v>
      </c>
      <c r="H4" s="310"/>
      <c r="I4" s="310"/>
      <c r="K4" s="309"/>
      <c r="L4" s="309"/>
    </row>
    <row r="5" spans="1:12" ht="17.25" customHeight="1" x14ac:dyDescent="0.3">
      <c r="A5" s="400" t="s">
        <v>180</v>
      </c>
      <c r="B5" s="399"/>
      <c r="C5" s="312">
        <v>5000</v>
      </c>
      <c r="H5" s="310"/>
      <c r="I5" s="310"/>
      <c r="L5" s="309"/>
    </row>
    <row r="6" spans="1:12" ht="17.25" customHeight="1" x14ac:dyDescent="0.3">
      <c r="A6" s="400" t="s">
        <v>181</v>
      </c>
      <c r="B6" s="399"/>
      <c r="C6" s="313">
        <v>0.19400000000000001</v>
      </c>
      <c r="H6" s="310"/>
      <c r="I6" s="310"/>
      <c r="L6" s="309"/>
    </row>
    <row r="7" spans="1:12" ht="17.25" customHeight="1" thickBot="1" x14ac:dyDescent="0.35">
      <c r="A7" s="400" t="s">
        <v>182</v>
      </c>
      <c r="B7" s="399"/>
      <c r="C7" s="314">
        <v>3500000</v>
      </c>
      <c r="H7" s="310"/>
      <c r="I7" s="310"/>
      <c r="L7" s="309"/>
    </row>
    <row r="8" spans="1:12" ht="6.75" customHeight="1" thickBot="1" x14ac:dyDescent="0.35">
      <c r="A8" s="315"/>
      <c r="B8" s="316"/>
      <c r="C8" s="317"/>
      <c r="H8" s="310"/>
      <c r="I8" s="310"/>
      <c r="K8" s="309"/>
      <c r="L8" s="309"/>
    </row>
    <row r="9" spans="1:12" ht="18" customHeight="1" thickBot="1" x14ac:dyDescent="0.35">
      <c r="A9" s="401" t="s">
        <v>220</v>
      </c>
      <c r="B9" s="402"/>
      <c r="C9" s="318">
        <f>IF(C7&lt;B11,2020,IF(C7&lt;B13,2021,IF(C7&lt;B15,2022,IF(C7&lt;B17,2023,IF(C7&lt;B19,2024,IF(C7&lt;B21,2025,IF(C7&lt;B23,2026,IF(C7&lt;B25,2027,IF(C7&lt;B27,2028,IF(C7&lt;B29,2029))))))))))</f>
        <v>2028</v>
      </c>
      <c r="H9" s="310"/>
      <c r="I9" s="310"/>
      <c r="K9" s="319" t="s">
        <v>183</v>
      </c>
      <c r="L9" s="309"/>
    </row>
    <row r="10" spans="1:12" ht="15" customHeight="1" thickBot="1" x14ac:dyDescent="0.35">
      <c r="A10" s="316"/>
      <c r="B10" s="316"/>
      <c r="C10" s="320"/>
      <c r="H10" s="310"/>
      <c r="I10" s="310"/>
      <c r="K10" s="403" t="s">
        <v>184</v>
      </c>
      <c r="L10" s="309"/>
    </row>
    <row r="11" spans="1:12" ht="15" thickBot="1" x14ac:dyDescent="0.35">
      <c r="A11" s="337" t="s">
        <v>217</v>
      </c>
      <c r="B11" s="321">
        <f>+O39</f>
        <v>611129.58115560887</v>
      </c>
      <c r="C11" s="405" t="s">
        <v>185</v>
      </c>
      <c r="G11" s="322"/>
      <c r="H11" s="310"/>
      <c r="I11" s="310"/>
      <c r="K11" s="404"/>
      <c r="L11" s="309"/>
    </row>
    <row r="12" spans="1:12" ht="15" thickBot="1" x14ac:dyDescent="0.35">
      <c r="A12" s="338" t="s">
        <v>188</v>
      </c>
      <c r="B12" s="323">
        <f>+O40</f>
        <v>9879.9282286823436</v>
      </c>
      <c r="C12" s="406"/>
      <c r="H12" s="310"/>
      <c r="I12" s="310"/>
      <c r="K12" s="309"/>
      <c r="L12" s="309"/>
    </row>
    <row r="13" spans="1:12" x14ac:dyDescent="0.3">
      <c r="A13" s="339" t="s">
        <v>189</v>
      </c>
      <c r="B13" s="324">
        <f>+Z39+Z40</f>
        <v>801453.1333440491</v>
      </c>
      <c r="C13" s="395" t="s">
        <v>186</v>
      </c>
      <c r="G13" s="322"/>
      <c r="H13" s="310"/>
      <c r="I13" s="325"/>
      <c r="K13" s="407" t="s">
        <v>187</v>
      </c>
      <c r="L13" s="309"/>
    </row>
    <row r="14" spans="1:12" ht="15" thickBot="1" x14ac:dyDescent="0.35">
      <c r="A14" s="340" t="s">
        <v>191</v>
      </c>
      <c r="B14" s="326">
        <f>+Z40</f>
        <v>12750.689508671931</v>
      </c>
      <c r="C14" s="396"/>
      <c r="H14" s="310"/>
      <c r="I14" s="327"/>
      <c r="K14" s="408"/>
      <c r="L14" s="309"/>
    </row>
    <row r="15" spans="1:12" x14ac:dyDescent="0.3">
      <c r="A15" s="337" t="s">
        <v>192</v>
      </c>
      <c r="B15" s="321">
        <f>+AL39+AL40</f>
        <v>1038227.0997746218</v>
      </c>
      <c r="C15" s="405" t="s">
        <v>190</v>
      </c>
      <c r="G15" s="322"/>
      <c r="H15" s="310"/>
      <c r="I15" s="325"/>
      <c r="K15" s="309"/>
      <c r="L15" s="309"/>
    </row>
    <row r="16" spans="1:12" ht="15" thickBot="1" x14ac:dyDescent="0.35">
      <c r="A16" s="338" t="s">
        <v>194</v>
      </c>
      <c r="B16" s="323">
        <f>+AM40</f>
        <v>16865.50477968972</v>
      </c>
      <c r="C16" s="406"/>
      <c r="H16" s="310"/>
      <c r="I16" s="327"/>
      <c r="K16" s="309"/>
      <c r="L16" s="309"/>
    </row>
    <row r="17" spans="1:12" ht="15.75" customHeight="1" x14ac:dyDescent="0.3">
      <c r="A17" s="339" t="s">
        <v>195</v>
      </c>
      <c r="B17" s="324">
        <f>+AY39+AY40</f>
        <v>1351753.5167777222</v>
      </c>
      <c r="C17" s="395" t="s">
        <v>193</v>
      </c>
      <c r="G17" s="322"/>
      <c r="H17" s="310"/>
      <c r="I17" s="325"/>
      <c r="L17" s="309"/>
    </row>
    <row r="18" spans="1:12" ht="15" thickBot="1" x14ac:dyDescent="0.35">
      <c r="A18" s="340" t="s">
        <v>197</v>
      </c>
      <c r="B18" s="326">
        <f>+AY40</f>
        <v>21505.673466858956</v>
      </c>
      <c r="C18" s="396"/>
      <c r="H18" s="310"/>
      <c r="I18" s="327"/>
      <c r="L18" s="309"/>
    </row>
    <row r="19" spans="1:12" x14ac:dyDescent="0.3">
      <c r="A19" s="341" t="s">
        <v>198</v>
      </c>
      <c r="B19" s="321">
        <f>+BK39+BK40</f>
        <v>1705308.9905859802</v>
      </c>
      <c r="C19" s="410" t="s">
        <v>196</v>
      </c>
      <c r="G19" s="322"/>
      <c r="H19" s="310"/>
      <c r="I19" s="325"/>
      <c r="K19" s="309"/>
      <c r="L19" s="309"/>
    </row>
    <row r="20" spans="1:12" ht="15" thickBot="1" x14ac:dyDescent="0.35">
      <c r="A20" s="342" t="s">
        <v>200</v>
      </c>
      <c r="B20" s="323">
        <f>+BK40</f>
        <v>27130.551432973603</v>
      </c>
      <c r="C20" s="411"/>
      <c r="G20" s="322"/>
      <c r="H20" s="310"/>
      <c r="I20" s="325"/>
      <c r="K20" s="309"/>
      <c r="L20" s="309"/>
    </row>
    <row r="21" spans="1:12" ht="15.6" x14ac:dyDescent="0.3">
      <c r="A21" s="339" t="s">
        <v>201</v>
      </c>
      <c r="B21" s="324">
        <f>+BW39+BW40</f>
        <v>2133893.92542302</v>
      </c>
      <c r="C21" s="395" t="s">
        <v>199</v>
      </c>
      <c r="E21" s="328" t="s">
        <v>221</v>
      </c>
      <c r="F21" s="328"/>
      <c r="G21" s="328"/>
      <c r="H21" s="328"/>
      <c r="I21" s="328"/>
      <c r="J21" s="329"/>
      <c r="K21" s="329"/>
      <c r="L21" s="309"/>
    </row>
    <row r="22" spans="1:12" ht="16.2" thickBot="1" x14ac:dyDescent="0.35">
      <c r="A22" s="340" t="s">
        <v>203</v>
      </c>
      <c r="B22" s="326">
        <f>+BW40</f>
        <v>33949.107883554687</v>
      </c>
      <c r="C22" s="396"/>
      <c r="D22" s="322"/>
      <c r="E22" s="328" t="s">
        <v>222</v>
      </c>
      <c r="F22" s="329"/>
      <c r="G22" s="329"/>
      <c r="H22" s="330"/>
      <c r="I22" s="330"/>
      <c r="J22" s="329"/>
      <c r="K22" s="329"/>
      <c r="L22" s="309"/>
    </row>
    <row r="23" spans="1:12" ht="19.8" x14ac:dyDescent="0.4">
      <c r="A23" s="337" t="s">
        <v>205</v>
      </c>
      <c r="B23" s="321">
        <f>+CI39+CI40</f>
        <v>2653430.631758634</v>
      </c>
      <c r="C23" s="405" t="s">
        <v>202</v>
      </c>
      <c r="D23" s="331"/>
      <c r="E23" s="343" t="s">
        <v>89</v>
      </c>
      <c r="F23" s="412" t="s">
        <v>92</v>
      </c>
      <c r="G23" s="412"/>
      <c r="H23" s="412"/>
      <c r="I23" s="345"/>
    </row>
    <row r="24" spans="1:12" ht="20.399999999999999" thickBot="1" x14ac:dyDescent="0.45">
      <c r="A24" s="338" t="s">
        <v>207</v>
      </c>
      <c r="B24" s="323">
        <f>+CI40</f>
        <v>42214.658238574295</v>
      </c>
      <c r="C24" s="406"/>
      <c r="D24" s="333"/>
      <c r="E24" s="343" t="s">
        <v>223</v>
      </c>
      <c r="F24" s="346" t="s">
        <v>204</v>
      </c>
      <c r="G24" s="347"/>
      <c r="H24" s="348"/>
      <c r="I24" s="345"/>
      <c r="J24" s="330"/>
      <c r="K24" s="332"/>
    </row>
    <row r="25" spans="1:12" ht="17.399999999999999" x14ac:dyDescent="0.35">
      <c r="A25" s="339" t="s">
        <v>208</v>
      </c>
      <c r="B25" s="324">
        <f>+CU39+CU40</f>
        <v>3283220.359044984</v>
      </c>
      <c r="C25" s="395" t="s">
        <v>206</v>
      </c>
      <c r="E25" s="344" t="s">
        <v>224</v>
      </c>
      <c r="F25" s="349" t="s">
        <v>90</v>
      </c>
      <c r="G25" s="350"/>
      <c r="H25" s="348"/>
      <c r="I25" s="351"/>
      <c r="J25" s="330"/>
      <c r="K25" s="332"/>
    </row>
    <row r="26" spans="1:12" ht="16.2" thickBot="1" x14ac:dyDescent="0.35">
      <c r="A26" s="340" t="s">
        <v>210</v>
      </c>
      <c r="B26" s="326">
        <f>+CU40</f>
        <v>52234.275024989896</v>
      </c>
      <c r="C26" s="396"/>
      <c r="D26" s="322"/>
      <c r="K26" s="334"/>
      <c r="L26" s="309"/>
    </row>
    <row r="27" spans="1:12" ht="15.6" x14ac:dyDescent="0.3">
      <c r="A27" s="337" t="s">
        <v>211</v>
      </c>
      <c r="B27" s="321">
        <f>+DG39+DG40</f>
        <v>4046660.3542533186</v>
      </c>
      <c r="C27" s="405" t="s">
        <v>209</v>
      </c>
      <c r="K27" s="334"/>
      <c r="L27" s="309"/>
    </row>
    <row r="28" spans="1:12" ht="16.2" thickBot="1" x14ac:dyDescent="0.35">
      <c r="A28" s="338" t="s">
        <v>213</v>
      </c>
      <c r="B28" s="323">
        <f>+DG40</f>
        <v>64380.195893483986</v>
      </c>
      <c r="C28" s="406"/>
      <c r="D28" s="322"/>
      <c r="K28" s="334"/>
      <c r="L28" s="309"/>
    </row>
    <row r="29" spans="1:12" ht="15.6" x14ac:dyDescent="0.3">
      <c r="A29" s="339" t="s">
        <v>218</v>
      </c>
      <c r="B29" s="324">
        <f>+DS39+DS40</f>
        <v>4972113.0903515341</v>
      </c>
      <c r="C29" s="395" t="s">
        <v>212</v>
      </c>
      <c r="G29" s="322"/>
      <c r="H29" s="310"/>
      <c r="I29" s="325"/>
      <c r="J29" s="334"/>
      <c r="K29" s="334"/>
      <c r="L29" s="309"/>
    </row>
    <row r="30" spans="1:12" ht="18.600000000000001" customHeight="1" thickBot="1" x14ac:dyDescent="0.35">
      <c r="A30" s="340" t="s">
        <v>219</v>
      </c>
      <c r="B30" s="326">
        <f>+DS40</f>
        <v>79103.652577349319</v>
      </c>
      <c r="C30" s="396"/>
      <c r="D30" s="322"/>
      <c r="H30" s="310"/>
      <c r="I30" s="327"/>
      <c r="J30" s="335"/>
      <c r="K30" s="335"/>
      <c r="L30" s="309"/>
    </row>
    <row r="31" spans="1:12" ht="15.6" x14ac:dyDescent="0.3">
      <c r="J31" s="334"/>
      <c r="K31" s="334"/>
    </row>
    <row r="32" spans="1:12" ht="15.6" x14ac:dyDescent="0.3">
      <c r="J32" s="334"/>
      <c r="K32" s="334"/>
    </row>
    <row r="35" spans="1:158" hidden="1" x14ac:dyDescent="0.3"/>
    <row r="36" spans="1:158" hidden="1" x14ac:dyDescent="0.3">
      <c r="B36" s="409">
        <v>2018</v>
      </c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>
        <v>2019</v>
      </c>
      <c r="P36" s="409"/>
      <c r="Q36" s="409"/>
      <c r="R36" s="409"/>
      <c r="S36" s="409"/>
      <c r="T36" s="409"/>
      <c r="U36" s="409"/>
      <c r="V36" s="409"/>
      <c r="W36" s="409"/>
      <c r="X36" s="409"/>
      <c r="Y36" s="409"/>
      <c r="Z36" s="409"/>
      <c r="AA36" s="409">
        <v>2020</v>
      </c>
      <c r="AB36" s="409"/>
      <c r="AC36" s="409"/>
      <c r="AD36" s="409"/>
      <c r="AE36" s="409"/>
      <c r="AF36" s="409"/>
      <c r="AG36" s="409"/>
      <c r="AH36" s="409"/>
      <c r="AI36" s="409"/>
      <c r="AJ36" s="409"/>
      <c r="AK36" s="409"/>
      <c r="AL36" s="409"/>
      <c r="AM36" s="409">
        <v>2021</v>
      </c>
      <c r="AN36" s="409"/>
      <c r="AO36" s="409"/>
      <c r="AP36" s="409"/>
      <c r="AQ36" s="409"/>
      <c r="AR36" s="409"/>
      <c r="AS36" s="409"/>
      <c r="AT36" s="409"/>
      <c r="AU36" s="409"/>
      <c r="AV36" s="409"/>
      <c r="AW36" s="409"/>
      <c r="AX36" s="409"/>
      <c r="AY36" s="409">
        <v>2022</v>
      </c>
      <c r="AZ36" s="409"/>
      <c r="BA36" s="409"/>
      <c r="BB36" s="409"/>
      <c r="BC36" s="409"/>
      <c r="BD36" s="409"/>
      <c r="BE36" s="409"/>
      <c r="BF36" s="409"/>
      <c r="BG36" s="409"/>
      <c r="BH36" s="409"/>
      <c r="BI36" s="409"/>
      <c r="BJ36" s="409"/>
      <c r="BK36" s="409">
        <v>2023</v>
      </c>
      <c r="BL36" s="409"/>
      <c r="BM36" s="409"/>
      <c r="BN36" s="409"/>
      <c r="BO36" s="409"/>
      <c r="BP36" s="409"/>
      <c r="BQ36" s="409"/>
      <c r="BR36" s="409"/>
      <c r="BS36" s="409"/>
      <c r="BT36" s="409"/>
      <c r="BU36" s="409"/>
      <c r="BV36" s="409"/>
      <c r="BW36" s="409">
        <v>2024</v>
      </c>
      <c r="BX36" s="409"/>
      <c r="BY36" s="409"/>
      <c r="BZ36" s="409"/>
      <c r="CA36" s="409"/>
      <c r="CB36" s="409"/>
      <c r="CC36" s="409"/>
      <c r="CD36" s="409"/>
      <c r="CE36" s="409"/>
      <c r="CF36" s="409"/>
      <c r="CG36" s="409"/>
      <c r="CH36" s="409"/>
      <c r="CI36" s="409">
        <v>2025</v>
      </c>
      <c r="CJ36" s="409"/>
      <c r="CK36" s="409"/>
      <c r="CL36" s="409"/>
      <c r="CM36" s="409"/>
      <c r="CN36" s="409"/>
      <c r="CO36" s="409"/>
      <c r="CP36" s="409"/>
      <c r="CQ36" s="409"/>
      <c r="CR36" s="409"/>
      <c r="CS36" s="409"/>
      <c r="CT36" s="409"/>
      <c r="CU36" s="409">
        <v>2026</v>
      </c>
      <c r="CV36" s="409"/>
      <c r="CW36" s="409"/>
      <c r="CX36" s="409"/>
      <c r="CY36" s="409"/>
      <c r="CZ36" s="409"/>
      <c r="DA36" s="409"/>
      <c r="DB36" s="409"/>
      <c r="DC36" s="409"/>
      <c r="DD36" s="409"/>
      <c r="DE36" s="409"/>
      <c r="DF36" s="409"/>
      <c r="DG36" s="409">
        <v>2027</v>
      </c>
      <c r="DH36" s="409"/>
      <c r="DI36" s="409"/>
      <c r="DJ36" s="409"/>
      <c r="DK36" s="409"/>
      <c r="DL36" s="409"/>
      <c r="DM36" s="409"/>
      <c r="DN36" s="409"/>
      <c r="DO36" s="409"/>
      <c r="DP36" s="409"/>
      <c r="DQ36" s="409"/>
      <c r="DR36" s="409"/>
      <c r="DS36" s="409">
        <v>2028</v>
      </c>
      <c r="DT36" s="409"/>
      <c r="DU36" s="409"/>
      <c r="DV36" s="409"/>
      <c r="DW36" s="409"/>
      <c r="DX36" s="409"/>
      <c r="DY36" s="409"/>
      <c r="DZ36" s="409"/>
      <c r="EA36" s="409"/>
      <c r="EB36" s="409"/>
      <c r="EC36" s="409"/>
      <c r="ED36" s="409"/>
      <c r="EE36" s="409">
        <v>2029</v>
      </c>
      <c r="EF36" s="409"/>
      <c r="EG36" s="409"/>
      <c r="EH36" s="409"/>
      <c r="EI36" s="409"/>
      <c r="EJ36" s="409"/>
      <c r="EK36" s="409"/>
      <c r="EL36" s="409"/>
      <c r="EM36" s="409"/>
      <c r="EN36" s="409"/>
      <c r="EO36" s="409"/>
      <c r="EP36" s="409"/>
      <c r="EQ36" s="409">
        <v>2030</v>
      </c>
      <c r="ER36" s="409"/>
      <c r="ES36" s="409"/>
      <c r="ET36" s="409"/>
      <c r="EU36" s="409"/>
      <c r="EV36" s="409"/>
      <c r="EW36" s="409"/>
      <c r="EX36" s="409"/>
      <c r="EY36" s="409"/>
      <c r="EZ36" s="409"/>
      <c r="FA36" s="409"/>
      <c r="FB36" s="409"/>
    </row>
    <row r="37" spans="1:158" hidden="1" x14ac:dyDescent="0.3">
      <c r="B37" s="309">
        <v>1</v>
      </c>
      <c r="C37" s="309">
        <v>2</v>
      </c>
      <c r="D37" s="309">
        <v>3</v>
      </c>
      <c r="F37" s="309">
        <v>4</v>
      </c>
      <c r="G37" s="309">
        <v>5</v>
      </c>
      <c r="H37" s="309">
        <v>6</v>
      </c>
      <c r="I37" s="309">
        <v>7</v>
      </c>
      <c r="J37" s="309">
        <v>8</v>
      </c>
      <c r="K37" s="310">
        <v>9</v>
      </c>
      <c r="L37" s="310">
        <v>10</v>
      </c>
      <c r="M37" s="309">
        <v>11</v>
      </c>
      <c r="N37" s="309">
        <v>12</v>
      </c>
      <c r="O37" s="309">
        <v>1</v>
      </c>
      <c r="P37" s="309">
        <v>2</v>
      </c>
      <c r="Q37" s="309">
        <v>3</v>
      </c>
      <c r="R37" s="309">
        <v>4</v>
      </c>
      <c r="S37" s="309">
        <v>5</v>
      </c>
      <c r="T37" s="309">
        <v>6</v>
      </c>
      <c r="U37" s="309">
        <v>7</v>
      </c>
      <c r="V37" s="309">
        <v>8</v>
      </c>
      <c r="W37" s="309">
        <v>9</v>
      </c>
      <c r="X37" s="309">
        <v>10</v>
      </c>
      <c r="Y37" s="309">
        <v>11</v>
      </c>
      <c r="Z37" s="309">
        <v>12</v>
      </c>
      <c r="AA37" s="309">
        <v>1</v>
      </c>
      <c r="AB37" s="309">
        <v>2</v>
      </c>
      <c r="AC37" s="309">
        <v>3</v>
      </c>
      <c r="AD37" s="309">
        <v>4</v>
      </c>
      <c r="AE37" s="309">
        <v>5</v>
      </c>
      <c r="AF37" s="309">
        <v>6</v>
      </c>
      <c r="AG37" s="309">
        <v>7</v>
      </c>
      <c r="AH37" s="309">
        <v>8</v>
      </c>
      <c r="AI37" s="309">
        <v>9</v>
      </c>
      <c r="AJ37" s="309">
        <v>10</v>
      </c>
      <c r="AK37" s="309">
        <v>11</v>
      </c>
      <c r="AL37" s="309">
        <v>12</v>
      </c>
      <c r="AM37" s="309">
        <v>1</v>
      </c>
      <c r="AN37" s="309">
        <v>2</v>
      </c>
      <c r="AO37" s="309">
        <v>3</v>
      </c>
      <c r="AP37" s="309">
        <v>4</v>
      </c>
      <c r="AQ37" s="309">
        <v>5</v>
      </c>
      <c r="AR37" s="309">
        <v>6</v>
      </c>
      <c r="AS37" s="309">
        <v>7</v>
      </c>
      <c r="AT37" s="309">
        <v>8</v>
      </c>
      <c r="AU37" s="309">
        <v>9</v>
      </c>
      <c r="AV37" s="309">
        <v>10</v>
      </c>
      <c r="AW37" s="309">
        <v>11</v>
      </c>
      <c r="AX37" s="309">
        <v>12</v>
      </c>
      <c r="AY37" s="309">
        <v>1</v>
      </c>
      <c r="AZ37" s="309">
        <v>2</v>
      </c>
      <c r="BA37" s="309">
        <v>3</v>
      </c>
      <c r="BB37" s="309">
        <v>4</v>
      </c>
      <c r="BC37" s="309">
        <v>5</v>
      </c>
      <c r="BD37" s="309">
        <v>6</v>
      </c>
      <c r="BE37" s="309">
        <v>7</v>
      </c>
      <c r="BF37" s="309">
        <v>8</v>
      </c>
      <c r="BG37" s="309">
        <v>9</v>
      </c>
      <c r="BH37" s="309">
        <v>10</v>
      </c>
      <c r="BI37" s="309">
        <v>11</v>
      </c>
      <c r="BJ37" s="309">
        <v>12</v>
      </c>
      <c r="BK37" s="309">
        <v>1</v>
      </c>
      <c r="BL37" s="309">
        <v>2</v>
      </c>
      <c r="BM37" s="309">
        <v>3</v>
      </c>
      <c r="BN37" s="309">
        <v>4</v>
      </c>
      <c r="BO37" s="309">
        <v>5</v>
      </c>
      <c r="BP37" s="309">
        <v>6</v>
      </c>
      <c r="BQ37" s="309">
        <v>7</v>
      </c>
      <c r="BR37" s="309">
        <v>8</v>
      </c>
      <c r="BS37" s="309">
        <v>9</v>
      </c>
      <c r="BT37" s="309">
        <v>10</v>
      </c>
      <c r="BU37" s="309">
        <v>11</v>
      </c>
      <c r="BV37" s="309">
        <v>12</v>
      </c>
      <c r="BW37" s="309">
        <v>1</v>
      </c>
      <c r="BX37" s="309">
        <v>2</v>
      </c>
      <c r="BY37" s="309">
        <v>3</v>
      </c>
      <c r="BZ37" s="309">
        <v>4</v>
      </c>
      <c r="CA37" s="309">
        <v>5</v>
      </c>
      <c r="CB37" s="309">
        <v>6</v>
      </c>
      <c r="CC37" s="309">
        <v>7</v>
      </c>
      <c r="CD37" s="309">
        <v>8</v>
      </c>
      <c r="CE37" s="309">
        <v>9</v>
      </c>
      <c r="CF37" s="309">
        <v>10</v>
      </c>
      <c r="CG37" s="309">
        <v>11</v>
      </c>
      <c r="CH37" s="309">
        <v>12</v>
      </c>
      <c r="CI37" s="309">
        <v>1</v>
      </c>
      <c r="CJ37" s="309">
        <v>2</v>
      </c>
      <c r="CK37" s="309">
        <v>3</v>
      </c>
      <c r="CL37" s="309">
        <v>4</v>
      </c>
      <c r="CM37" s="309">
        <v>5</v>
      </c>
      <c r="CN37" s="309">
        <v>6</v>
      </c>
      <c r="CO37" s="309">
        <v>7</v>
      </c>
      <c r="CP37" s="309">
        <v>8</v>
      </c>
      <c r="CQ37" s="309">
        <v>9</v>
      </c>
      <c r="CR37" s="309">
        <v>10</v>
      </c>
      <c r="CS37" s="309">
        <v>11</v>
      </c>
      <c r="CT37" s="309">
        <v>12</v>
      </c>
      <c r="CU37" s="309">
        <v>1</v>
      </c>
      <c r="CV37" s="309">
        <v>2</v>
      </c>
      <c r="CW37" s="309">
        <v>3</v>
      </c>
      <c r="CX37" s="309">
        <v>4</v>
      </c>
      <c r="CY37" s="309">
        <v>5</v>
      </c>
      <c r="CZ37" s="309">
        <v>6</v>
      </c>
      <c r="DA37" s="309">
        <v>7</v>
      </c>
      <c r="DB37" s="309">
        <v>8</v>
      </c>
      <c r="DC37" s="309">
        <v>9</v>
      </c>
      <c r="DD37" s="309">
        <v>10</v>
      </c>
      <c r="DE37" s="309">
        <v>11</v>
      </c>
      <c r="DF37" s="309">
        <v>12</v>
      </c>
      <c r="DG37" s="309">
        <v>1</v>
      </c>
      <c r="DH37" s="309">
        <v>2</v>
      </c>
      <c r="DI37" s="309">
        <v>3</v>
      </c>
      <c r="DJ37" s="309">
        <v>4</v>
      </c>
      <c r="DK37" s="309">
        <v>5</v>
      </c>
      <c r="DL37" s="309">
        <v>6</v>
      </c>
      <c r="DM37" s="309">
        <v>7</v>
      </c>
      <c r="DN37" s="309">
        <v>8</v>
      </c>
      <c r="DO37" s="309">
        <v>9</v>
      </c>
      <c r="DP37" s="309">
        <v>10</v>
      </c>
      <c r="DQ37" s="309">
        <v>11</v>
      </c>
      <c r="DR37" s="309">
        <v>12</v>
      </c>
      <c r="DS37" s="309">
        <v>1</v>
      </c>
      <c r="DT37" s="309">
        <v>2</v>
      </c>
      <c r="DU37" s="309">
        <v>3</v>
      </c>
      <c r="DV37" s="309">
        <v>4</v>
      </c>
      <c r="DW37" s="309">
        <v>5</v>
      </c>
      <c r="DX37" s="309">
        <v>6</v>
      </c>
      <c r="DY37" s="309">
        <v>7</v>
      </c>
      <c r="DZ37" s="309">
        <v>8</v>
      </c>
      <c r="EA37" s="309">
        <v>9</v>
      </c>
      <c r="EB37" s="309">
        <v>10</v>
      </c>
      <c r="EC37" s="309">
        <v>11</v>
      </c>
      <c r="ED37" s="309">
        <v>12</v>
      </c>
      <c r="EE37" s="309">
        <v>1</v>
      </c>
      <c r="EF37" s="309">
        <v>2</v>
      </c>
      <c r="EG37" s="309">
        <v>3</v>
      </c>
      <c r="EH37" s="309">
        <v>4</v>
      </c>
      <c r="EI37" s="309">
        <v>5</v>
      </c>
      <c r="EJ37" s="309">
        <v>6</v>
      </c>
      <c r="EK37" s="309">
        <v>7</v>
      </c>
      <c r="EL37" s="309">
        <v>8</v>
      </c>
      <c r="EM37" s="309">
        <v>9</v>
      </c>
      <c r="EN37" s="309">
        <v>10</v>
      </c>
      <c r="EO37" s="309">
        <v>11</v>
      </c>
      <c r="EP37" s="309">
        <v>12</v>
      </c>
      <c r="EQ37" s="309">
        <v>1</v>
      </c>
      <c r="ER37" s="309">
        <v>2</v>
      </c>
      <c r="ES37" s="309">
        <v>3</v>
      </c>
      <c r="ET37" s="309">
        <v>4</v>
      </c>
      <c r="EU37" s="309">
        <v>5</v>
      </c>
      <c r="EV37" s="309">
        <v>6</v>
      </c>
      <c r="EW37" s="309">
        <v>7</v>
      </c>
      <c r="EX37" s="309">
        <v>8</v>
      </c>
      <c r="EY37" s="309">
        <v>9</v>
      </c>
      <c r="EZ37" s="309">
        <v>10</v>
      </c>
      <c r="FA37" s="309">
        <v>11</v>
      </c>
      <c r="FB37" s="309">
        <v>12</v>
      </c>
    </row>
    <row r="38" spans="1:158" hidden="1" x14ac:dyDescent="0.3">
      <c r="A38" s="309" t="s">
        <v>214</v>
      </c>
      <c r="B38" s="336">
        <f>+C4</f>
        <v>450000</v>
      </c>
      <c r="C38" s="309">
        <f>+$C$5</f>
        <v>5000</v>
      </c>
      <c r="D38" s="309">
        <f>+$C$5</f>
        <v>5000</v>
      </c>
      <c r="F38" s="309">
        <f t="shared" ref="F38:BQ38" si="0">+$C$5</f>
        <v>5000</v>
      </c>
      <c r="G38" s="309">
        <f t="shared" si="0"/>
        <v>5000</v>
      </c>
      <c r="H38" s="309">
        <f t="shared" si="0"/>
        <v>5000</v>
      </c>
      <c r="I38" s="309">
        <f t="shared" si="0"/>
        <v>5000</v>
      </c>
      <c r="J38" s="309">
        <f t="shared" si="0"/>
        <v>5000</v>
      </c>
      <c r="K38" s="310">
        <f t="shared" si="0"/>
        <v>5000</v>
      </c>
      <c r="L38" s="310">
        <f t="shared" si="0"/>
        <v>5000</v>
      </c>
      <c r="M38" s="309">
        <f t="shared" si="0"/>
        <v>5000</v>
      </c>
      <c r="N38" s="309">
        <f t="shared" si="0"/>
        <v>5000</v>
      </c>
      <c r="O38" s="309">
        <f t="shared" si="0"/>
        <v>5000</v>
      </c>
      <c r="P38" s="309">
        <f t="shared" si="0"/>
        <v>5000</v>
      </c>
      <c r="Q38" s="309">
        <f t="shared" si="0"/>
        <v>5000</v>
      </c>
      <c r="R38" s="309">
        <f t="shared" si="0"/>
        <v>5000</v>
      </c>
      <c r="S38" s="309">
        <f t="shared" si="0"/>
        <v>5000</v>
      </c>
      <c r="T38" s="309">
        <f t="shared" si="0"/>
        <v>5000</v>
      </c>
      <c r="U38" s="309">
        <f t="shared" si="0"/>
        <v>5000</v>
      </c>
      <c r="V38" s="309">
        <f t="shared" si="0"/>
        <v>5000</v>
      </c>
      <c r="W38" s="309">
        <f t="shared" si="0"/>
        <v>5000</v>
      </c>
      <c r="X38" s="309">
        <f t="shared" si="0"/>
        <v>5000</v>
      </c>
      <c r="Y38" s="309">
        <f t="shared" si="0"/>
        <v>5000</v>
      </c>
      <c r="Z38" s="309">
        <f t="shared" si="0"/>
        <v>5000</v>
      </c>
      <c r="AA38" s="309">
        <f t="shared" si="0"/>
        <v>5000</v>
      </c>
      <c r="AB38" s="309">
        <f t="shared" si="0"/>
        <v>5000</v>
      </c>
      <c r="AC38" s="309">
        <f t="shared" si="0"/>
        <v>5000</v>
      </c>
      <c r="AD38" s="309">
        <f t="shared" si="0"/>
        <v>5000</v>
      </c>
      <c r="AE38" s="309">
        <f t="shared" si="0"/>
        <v>5000</v>
      </c>
      <c r="AF38" s="309">
        <f t="shared" si="0"/>
        <v>5000</v>
      </c>
      <c r="AG38" s="309">
        <f t="shared" si="0"/>
        <v>5000</v>
      </c>
      <c r="AH38" s="309">
        <f t="shared" si="0"/>
        <v>5000</v>
      </c>
      <c r="AI38" s="309">
        <f t="shared" si="0"/>
        <v>5000</v>
      </c>
      <c r="AJ38" s="309">
        <f t="shared" si="0"/>
        <v>5000</v>
      </c>
      <c r="AK38" s="309">
        <f t="shared" si="0"/>
        <v>5000</v>
      </c>
      <c r="AL38" s="309">
        <f t="shared" si="0"/>
        <v>5000</v>
      </c>
      <c r="AM38" s="309">
        <f t="shared" si="0"/>
        <v>5000</v>
      </c>
      <c r="AN38" s="309">
        <f t="shared" si="0"/>
        <v>5000</v>
      </c>
      <c r="AO38" s="309">
        <f t="shared" si="0"/>
        <v>5000</v>
      </c>
      <c r="AP38" s="309">
        <f t="shared" si="0"/>
        <v>5000</v>
      </c>
      <c r="AQ38" s="309">
        <f t="shared" si="0"/>
        <v>5000</v>
      </c>
      <c r="AR38" s="309">
        <f t="shared" si="0"/>
        <v>5000</v>
      </c>
      <c r="AS38" s="309">
        <f t="shared" si="0"/>
        <v>5000</v>
      </c>
      <c r="AT38" s="309">
        <f t="shared" si="0"/>
        <v>5000</v>
      </c>
      <c r="AU38" s="309">
        <f t="shared" si="0"/>
        <v>5000</v>
      </c>
      <c r="AV38" s="309">
        <f t="shared" si="0"/>
        <v>5000</v>
      </c>
      <c r="AW38" s="309">
        <f t="shared" si="0"/>
        <v>5000</v>
      </c>
      <c r="AX38" s="309">
        <f t="shared" si="0"/>
        <v>5000</v>
      </c>
      <c r="AY38" s="309">
        <f t="shared" si="0"/>
        <v>5000</v>
      </c>
      <c r="AZ38" s="309">
        <f t="shared" si="0"/>
        <v>5000</v>
      </c>
      <c r="BA38" s="309">
        <f t="shared" si="0"/>
        <v>5000</v>
      </c>
      <c r="BB38" s="309">
        <f t="shared" si="0"/>
        <v>5000</v>
      </c>
      <c r="BC38" s="309">
        <f t="shared" si="0"/>
        <v>5000</v>
      </c>
      <c r="BD38" s="309">
        <f t="shared" si="0"/>
        <v>5000</v>
      </c>
      <c r="BE38" s="309">
        <f t="shared" si="0"/>
        <v>5000</v>
      </c>
      <c r="BF38" s="309">
        <f t="shared" si="0"/>
        <v>5000</v>
      </c>
      <c r="BG38" s="309">
        <f t="shared" si="0"/>
        <v>5000</v>
      </c>
      <c r="BH38" s="309">
        <f t="shared" si="0"/>
        <v>5000</v>
      </c>
      <c r="BI38" s="309">
        <f t="shared" si="0"/>
        <v>5000</v>
      </c>
      <c r="BJ38" s="309">
        <f t="shared" si="0"/>
        <v>5000</v>
      </c>
      <c r="BK38" s="309">
        <f t="shared" si="0"/>
        <v>5000</v>
      </c>
      <c r="BL38" s="309">
        <f t="shared" si="0"/>
        <v>5000</v>
      </c>
      <c r="BM38" s="309">
        <f t="shared" si="0"/>
        <v>5000</v>
      </c>
      <c r="BN38" s="309">
        <f t="shared" si="0"/>
        <v>5000</v>
      </c>
      <c r="BO38" s="309">
        <f t="shared" si="0"/>
        <v>5000</v>
      </c>
      <c r="BP38" s="309">
        <f t="shared" si="0"/>
        <v>5000</v>
      </c>
      <c r="BQ38" s="309">
        <f t="shared" si="0"/>
        <v>5000</v>
      </c>
      <c r="BR38" s="309">
        <f t="shared" ref="BR38:EC38" si="1">+$C$5</f>
        <v>5000</v>
      </c>
      <c r="BS38" s="309">
        <f t="shared" si="1"/>
        <v>5000</v>
      </c>
      <c r="BT38" s="309">
        <f t="shared" si="1"/>
        <v>5000</v>
      </c>
      <c r="BU38" s="309">
        <f t="shared" si="1"/>
        <v>5000</v>
      </c>
      <c r="BV38" s="309">
        <f t="shared" si="1"/>
        <v>5000</v>
      </c>
      <c r="BW38" s="309">
        <f t="shared" si="1"/>
        <v>5000</v>
      </c>
      <c r="BX38" s="309">
        <f t="shared" si="1"/>
        <v>5000</v>
      </c>
      <c r="BY38" s="309">
        <f t="shared" si="1"/>
        <v>5000</v>
      </c>
      <c r="BZ38" s="309">
        <f t="shared" si="1"/>
        <v>5000</v>
      </c>
      <c r="CA38" s="309">
        <f t="shared" si="1"/>
        <v>5000</v>
      </c>
      <c r="CB38" s="309">
        <f t="shared" si="1"/>
        <v>5000</v>
      </c>
      <c r="CC38" s="309">
        <f t="shared" si="1"/>
        <v>5000</v>
      </c>
      <c r="CD38" s="309">
        <f t="shared" si="1"/>
        <v>5000</v>
      </c>
      <c r="CE38" s="309">
        <f t="shared" si="1"/>
        <v>5000</v>
      </c>
      <c r="CF38" s="309">
        <f t="shared" si="1"/>
        <v>5000</v>
      </c>
      <c r="CG38" s="309">
        <f t="shared" si="1"/>
        <v>5000</v>
      </c>
      <c r="CH38" s="309">
        <f t="shared" si="1"/>
        <v>5000</v>
      </c>
      <c r="CI38" s="309">
        <f t="shared" si="1"/>
        <v>5000</v>
      </c>
      <c r="CJ38" s="309">
        <f t="shared" si="1"/>
        <v>5000</v>
      </c>
      <c r="CK38" s="309">
        <f t="shared" si="1"/>
        <v>5000</v>
      </c>
      <c r="CL38" s="309">
        <f t="shared" si="1"/>
        <v>5000</v>
      </c>
      <c r="CM38" s="309">
        <f t="shared" si="1"/>
        <v>5000</v>
      </c>
      <c r="CN38" s="309">
        <f t="shared" si="1"/>
        <v>5000</v>
      </c>
      <c r="CO38" s="309">
        <f t="shared" si="1"/>
        <v>5000</v>
      </c>
      <c r="CP38" s="309">
        <f t="shared" si="1"/>
        <v>5000</v>
      </c>
      <c r="CQ38" s="309">
        <f t="shared" si="1"/>
        <v>5000</v>
      </c>
      <c r="CR38" s="309">
        <f t="shared" si="1"/>
        <v>5000</v>
      </c>
      <c r="CS38" s="309">
        <f t="shared" si="1"/>
        <v>5000</v>
      </c>
      <c r="CT38" s="309">
        <f t="shared" si="1"/>
        <v>5000</v>
      </c>
      <c r="CU38" s="309">
        <f t="shared" si="1"/>
        <v>5000</v>
      </c>
      <c r="CV38" s="309">
        <f t="shared" si="1"/>
        <v>5000</v>
      </c>
      <c r="CW38" s="309">
        <f t="shared" si="1"/>
        <v>5000</v>
      </c>
      <c r="CX38" s="309">
        <f t="shared" si="1"/>
        <v>5000</v>
      </c>
      <c r="CY38" s="309">
        <f t="shared" si="1"/>
        <v>5000</v>
      </c>
      <c r="CZ38" s="309">
        <f t="shared" si="1"/>
        <v>5000</v>
      </c>
      <c r="DA38" s="309">
        <f t="shared" si="1"/>
        <v>5000</v>
      </c>
      <c r="DB38" s="309">
        <f t="shared" si="1"/>
        <v>5000</v>
      </c>
      <c r="DC38" s="309">
        <f t="shared" si="1"/>
        <v>5000</v>
      </c>
      <c r="DD38" s="309">
        <f t="shared" si="1"/>
        <v>5000</v>
      </c>
      <c r="DE38" s="309">
        <f t="shared" si="1"/>
        <v>5000</v>
      </c>
      <c r="DF38" s="309">
        <f t="shared" si="1"/>
        <v>5000</v>
      </c>
      <c r="DG38" s="309">
        <f t="shared" si="1"/>
        <v>5000</v>
      </c>
      <c r="DH38" s="309">
        <f t="shared" si="1"/>
        <v>5000</v>
      </c>
      <c r="DI38" s="309">
        <f t="shared" si="1"/>
        <v>5000</v>
      </c>
      <c r="DJ38" s="309">
        <f t="shared" si="1"/>
        <v>5000</v>
      </c>
      <c r="DK38" s="309">
        <f t="shared" si="1"/>
        <v>5000</v>
      </c>
      <c r="DL38" s="309">
        <f t="shared" si="1"/>
        <v>5000</v>
      </c>
      <c r="DM38" s="309">
        <f t="shared" si="1"/>
        <v>5000</v>
      </c>
      <c r="DN38" s="309">
        <f t="shared" si="1"/>
        <v>5000</v>
      </c>
      <c r="DO38" s="309">
        <f t="shared" si="1"/>
        <v>5000</v>
      </c>
      <c r="DP38" s="309">
        <f t="shared" si="1"/>
        <v>5000</v>
      </c>
      <c r="DQ38" s="309">
        <f t="shared" si="1"/>
        <v>5000</v>
      </c>
      <c r="DR38" s="309">
        <f t="shared" si="1"/>
        <v>5000</v>
      </c>
      <c r="DS38" s="309">
        <f t="shared" si="1"/>
        <v>5000</v>
      </c>
      <c r="DT38" s="309">
        <f t="shared" si="1"/>
        <v>5000</v>
      </c>
      <c r="DU38" s="309">
        <f t="shared" si="1"/>
        <v>5000</v>
      </c>
      <c r="DV38" s="309">
        <f t="shared" si="1"/>
        <v>5000</v>
      </c>
      <c r="DW38" s="309">
        <f t="shared" si="1"/>
        <v>5000</v>
      </c>
      <c r="DX38" s="309">
        <f t="shared" si="1"/>
        <v>5000</v>
      </c>
      <c r="DY38" s="309">
        <f t="shared" si="1"/>
        <v>5000</v>
      </c>
      <c r="DZ38" s="309">
        <f t="shared" si="1"/>
        <v>5000</v>
      </c>
      <c r="EA38" s="309">
        <f t="shared" si="1"/>
        <v>5000</v>
      </c>
      <c r="EB38" s="309">
        <f t="shared" si="1"/>
        <v>5000</v>
      </c>
      <c r="EC38" s="309">
        <f t="shared" si="1"/>
        <v>5000</v>
      </c>
      <c r="ED38" s="309">
        <f t="shared" ref="ED38:FB38" si="2">+$C$5</f>
        <v>5000</v>
      </c>
      <c r="EE38" s="309">
        <f t="shared" si="2"/>
        <v>5000</v>
      </c>
      <c r="EF38" s="309">
        <f t="shared" si="2"/>
        <v>5000</v>
      </c>
      <c r="EG38" s="309">
        <f t="shared" si="2"/>
        <v>5000</v>
      </c>
      <c r="EH38" s="309">
        <f t="shared" si="2"/>
        <v>5000</v>
      </c>
      <c r="EI38" s="309">
        <f t="shared" si="2"/>
        <v>5000</v>
      </c>
      <c r="EJ38" s="309">
        <f t="shared" si="2"/>
        <v>5000</v>
      </c>
      <c r="EK38" s="309">
        <f t="shared" si="2"/>
        <v>5000</v>
      </c>
      <c r="EL38" s="309">
        <f t="shared" si="2"/>
        <v>5000</v>
      </c>
      <c r="EM38" s="309">
        <f t="shared" si="2"/>
        <v>5000</v>
      </c>
      <c r="EN38" s="309">
        <f t="shared" si="2"/>
        <v>5000</v>
      </c>
      <c r="EO38" s="309">
        <f t="shared" si="2"/>
        <v>5000</v>
      </c>
      <c r="EP38" s="309">
        <f t="shared" si="2"/>
        <v>5000</v>
      </c>
      <c r="EQ38" s="309">
        <f t="shared" si="2"/>
        <v>5000</v>
      </c>
      <c r="ER38" s="309">
        <f t="shared" si="2"/>
        <v>5000</v>
      </c>
      <c r="ES38" s="309">
        <f t="shared" si="2"/>
        <v>5000</v>
      </c>
      <c r="ET38" s="309">
        <f t="shared" si="2"/>
        <v>5000</v>
      </c>
      <c r="EU38" s="309">
        <f t="shared" si="2"/>
        <v>5000</v>
      </c>
      <c r="EV38" s="309">
        <f t="shared" si="2"/>
        <v>5000</v>
      </c>
      <c r="EW38" s="309">
        <f t="shared" si="2"/>
        <v>5000</v>
      </c>
      <c r="EX38" s="309">
        <f t="shared" si="2"/>
        <v>5000</v>
      </c>
      <c r="EY38" s="309">
        <f t="shared" si="2"/>
        <v>5000</v>
      </c>
      <c r="EZ38" s="309">
        <f t="shared" si="2"/>
        <v>5000</v>
      </c>
      <c r="FA38" s="309">
        <f t="shared" si="2"/>
        <v>5000</v>
      </c>
      <c r="FB38" s="309">
        <f t="shared" si="2"/>
        <v>5000</v>
      </c>
    </row>
    <row r="39" spans="1:158" hidden="1" x14ac:dyDescent="0.3">
      <c r="A39" s="309" t="s">
        <v>215</v>
      </c>
      <c r="B39" s="336">
        <f>+B38</f>
        <v>450000</v>
      </c>
      <c r="C39" s="336">
        <f>+B39+B40+C38</f>
        <v>462275</v>
      </c>
      <c r="D39" s="336">
        <f>+C39+C40+D38</f>
        <v>474748.44583333336</v>
      </c>
      <c r="E39" s="336"/>
      <c r="F39" s="336">
        <f>+D39+D40+F38</f>
        <v>487423.5457076389</v>
      </c>
      <c r="G39" s="336">
        <f t="shared" ref="G39:BR39" si="3">+F39+F40+G38</f>
        <v>500303.55969657906</v>
      </c>
      <c r="H39" s="336">
        <f t="shared" si="3"/>
        <v>513391.80057834042</v>
      </c>
      <c r="I39" s="336">
        <f t="shared" si="3"/>
        <v>526691.6346876903</v>
      </c>
      <c r="J39" s="336">
        <f t="shared" si="3"/>
        <v>540206.48278180801</v>
      </c>
      <c r="K39" s="310">
        <f>+J39+J40+K38</f>
        <v>553939.82092011394</v>
      </c>
      <c r="L39" s="310">
        <f t="shared" si="3"/>
        <v>567895.1813583225</v>
      </c>
      <c r="M39" s="336">
        <f>+L39+L40+M38</f>
        <v>582076.1534569487</v>
      </c>
      <c r="N39" s="336">
        <f>+M39+M40+N38</f>
        <v>596486.3846045027</v>
      </c>
      <c r="O39" s="336">
        <f t="shared" si="3"/>
        <v>611129.58115560887</v>
      </c>
      <c r="P39" s="336">
        <f t="shared" si="3"/>
        <v>626009.50938429125</v>
      </c>
      <c r="Q39" s="336">
        <f t="shared" si="3"/>
        <v>641129.99645267066</v>
      </c>
      <c r="R39" s="336">
        <f t="shared" si="3"/>
        <v>656494.9313953222</v>
      </c>
      <c r="S39" s="336">
        <f t="shared" si="3"/>
        <v>672108.26611954661</v>
      </c>
      <c r="T39" s="336">
        <f t="shared" si="3"/>
        <v>687974.01642181259</v>
      </c>
      <c r="U39" s="336">
        <f t="shared" si="3"/>
        <v>704096.26302063186</v>
      </c>
      <c r="V39" s="336">
        <f t="shared" si="3"/>
        <v>720479.15260613209</v>
      </c>
      <c r="W39" s="336">
        <f t="shared" si="3"/>
        <v>737126.89890659787</v>
      </c>
      <c r="X39" s="336">
        <f t="shared" si="3"/>
        <v>754043.78377225448</v>
      </c>
      <c r="Y39" s="336">
        <f t="shared" si="3"/>
        <v>771234.15827657259</v>
      </c>
      <c r="Z39" s="336">
        <f t="shared" si="3"/>
        <v>788702.44383537723</v>
      </c>
      <c r="AA39" s="336">
        <f t="shared" si="3"/>
        <v>806453.1333440491</v>
      </c>
      <c r="AB39" s="336">
        <f t="shared" si="3"/>
        <v>824490.79233311128</v>
      </c>
      <c r="AC39" s="336">
        <f t="shared" si="3"/>
        <v>842820.0601424966</v>
      </c>
      <c r="AD39" s="336">
        <f t="shared" si="3"/>
        <v>861445.65111480025</v>
      </c>
      <c r="AE39" s="336">
        <f t="shared" si="3"/>
        <v>880372.3558078229</v>
      </c>
      <c r="AF39" s="336">
        <f t="shared" si="3"/>
        <v>899605.04222671606</v>
      </c>
      <c r="AG39" s="336">
        <f t="shared" si="3"/>
        <v>919148.65707604797</v>
      </c>
      <c r="AH39" s="336">
        <f t="shared" si="3"/>
        <v>939008.22703211079</v>
      </c>
      <c r="AI39" s="336">
        <f t="shared" si="3"/>
        <v>959188.86003579653</v>
      </c>
      <c r="AJ39" s="336">
        <f t="shared" si="3"/>
        <v>979695.74660637521</v>
      </c>
      <c r="AK39" s="336">
        <f t="shared" si="3"/>
        <v>1000534.1611765116</v>
      </c>
      <c r="AL39" s="336">
        <f t="shared" si="3"/>
        <v>1021709.4634488651</v>
      </c>
      <c r="AM39" s="336">
        <f t="shared" si="3"/>
        <v>1043227.0997746218</v>
      </c>
      <c r="AN39" s="336">
        <f t="shared" si="3"/>
        <v>1065092.6045543116</v>
      </c>
      <c r="AO39" s="336">
        <f t="shared" si="3"/>
        <v>1087311.601661273</v>
      </c>
      <c r="AP39" s="336">
        <f t="shared" si="3"/>
        <v>1109889.8058881303</v>
      </c>
      <c r="AQ39" s="336">
        <f t="shared" si="3"/>
        <v>1132833.0244166551</v>
      </c>
      <c r="AR39" s="336">
        <f t="shared" si="3"/>
        <v>1156147.158311391</v>
      </c>
      <c r="AS39" s="336">
        <f t="shared" si="3"/>
        <v>1179838.2040374251</v>
      </c>
      <c r="AT39" s="336">
        <f t="shared" si="3"/>
        <v>1203912.2550026968</v>
      </c>
      <c r="AU39" s="336">
        <f t="shared" si="3"/>
        <v>1228375.5031252403</v>
      </c>
      <c r="AV39" s="336">
        <f t="shared" si="3"/>
        <v>1253234.240425765</v>
      </c>
      <c r="AW39" s="336">
        <f t="shared" si="3"/>
        <v>1278494.8606459815</v>
      </c>
      <c r="AX39" s="336">
        <f t="shared" si="3"/>
        <v>1304163.8608930917</v>
      </c>
      <c r="AY39" s="336">
        <f t="shared" si="3"/>
        <v>1330247.8433108632</v>
      </c>
      <c r="AZ39" s="336">
        <f t="shared" si="3"/>
        <v>1356753.5167777222</v>
      </c>
      <c r="BA39" s="336">
        <f t="shared" si="3"/>
        <v>1383687.6986322952</v>
      </c>
      <c r="BB39" s="336">
        <f t="shared" si="3"/>
        <v>1411057.3164268506</v>
      </c>
      <c r="BC39" s="336">
        <f t="shared" si="3"/>
        <v>1438869.4097090848</v>
      </c>
      <c r="BD39" s="336">
        <f t="shared" si="3"/>
        <v>1467131.1318327149</v>
      </c>
      <c r="BE39" s="336">
        <f t="shared" si="3"/>
        <v>1495849.7517973438</v>
      </c>
      <c r="BF39" s="336">
        <f t="shared" si="3"/>
        <v>1525032.6561180674</v>
      </c>
      <c r="BG39" s="336">
        <f t="shared" si="3"/>
        <v>1554687.3507253095</v>
      </c>
      <c r="BH39" s="336">
        <f t="shared" si="3"/>
        <v>1584821.4628953687</v>
      </c>
      <c r="BI39" s="336">
        <f t="shared" si="3"/>
        <v>1615442.7432121772</v>
      </c>
      <c r="BJ39" s="336">
        <f t="shared" si="3"/>
        <v>1646559.067560774</v>
      </c>
      <c r="BK39" s="336">
        <f t="shared" si="3"/>
        <v>1678178.4391530065</v>
      </c>
      <c r="BL39" s="336">
        <f t="shared" si="3"/>
        <v>1710308.9905859802</v>
      </c>
      <c r="BM39" s="336">
        <f t="shared" si="3"/>
        <v>1742958.985933787</v>
      </c>
      <c r="BN39" s="336">
        <f t="shared" si="3"/>
        <v>1776136.8228730499</v>
      </c>
      <c r="BO39" s="336">
        <f t="shared" si="3"/>
        <v>1809851.0348428308</v>
      </c>
      <c r="BP39" s="336">
        <f t="shared" si="3"/>
        <v>1844110.2932394566</v>
      </c>
      <c r="BQ39" s="336">
        <f t="shared" si="3"/>
        <v>1878923.4096468277</v>
      </c>
      <c r="BR39" s="336">
        <f t="shared" si="3"/>
        <v>1914299.3381027847</v>
      </c>
      <c r="BS39" s="336">
        <f t="shared" ref="BS39:ED39" si="4">+BR39+BR40+BS38</f>
        <v>1950247.1774021131</v>
      </c>
      <c r="BT39" s="336">
        <f t="shared" si="4"/>
        <v>1986776.1734367807</v>
      </c>
      <c r="BU39" s="336">
        <f t="shared" si="4"/>
        <v>2023895.7215740087</v>
      </c>
      <c r="BV39" s="336">
        <f t="shared" si="4"/>
        <v>2061615.3690727884</v>
      </c>
      <c r="BW39" s="336">
        <f t="shared" si="4"/>
        <v>2099944.8175394651</v>
      </c>
      <c r="BX39" s="336">
        <f t="shared" si="4"/>
        <v>2138893.92542302</v>
      </c>
      <c r="BY39" s="336">
        <f t="shared" si="4"/>
        <v>2178472.7105506924</v>
      </c>
      <c r="BZ39" s="336">
        <f t="shared" si="4"/>
        <v>2218691.3527045953</v>
      </c>
      <c r="CA39" s="336">
        <f t="shared" si="4"/>
        <v>2259560.1962399865</v>
      </c>
      <c r="CB39" s="336">
        <f t="shared" si="4"/>
        <v>2301089.7527458663</v>
      </c>
      <c r="CC39" s="336">
        <f t="shared" si="4"/>
        <v>2343290.7037485912</v>
      </c>
      <c r="CD39" s="336">
        <f t="shared" si="4"/>
        <v>2386173.9034591937</v>
      </c>
      <c r="CE39" s="336">
        <f t="shared" si="4"/>
        <v>2429750.3815651173</v>
      </c>
      <c r="CF39" s="336">
        <f t="shared" si="4"/>
        <v>2474031.3460670868</v>
      </c>
      <c r="CG39" s="336">
        <f t="shared" si="4"/>
        <v>2519028.186161838</v>
      </c>
      <c r="CH39" s="336">
        <f t="shared" si="4"/>
        <v>2564752.4751714543</v>
      </c>
      <c r="CI39" s="336">
        <f t="shared" si="4"/>
        <v>2611215.9735200596</v>
      </c>
      <c r="CJ39" s="336">
        <f t="shared" si="4"/>
        <v>2658430.631758634</v>
      </c>
      <c r="CK39" s="336">
        <f t="shared" si="4"/>
        <v>2706408.5936387321</v>
      </c>
      <c r="CL39" s="336">
        <f t="shared" si="4"/>
        <v>2755162.1992358915</v>
      </c>
      <c r="CM39" s="336">
        <f t="shared" si="4"/>
        <v>2804703.9881235384</v>
      </c>
      <c r="CN39" s="336">
        <f t="shared" si="4"/>
        <v>2855046.7025982025</v>
      </c>
      <c r="CO39" s="336">
        <f t="shared" si="4"/>
        <v>2906203.2909568734</v>
      </c>
      <c r="CP39" s="336">
        <f t="shared" si="4"/>
        <v>2958186.9108273429</v>
      </c>
      <c r="CQ39" s="336">
        <f t="shared" si="4"/>
        <v>3011010.9325523851</v>
      </c>
      <c r="CR39" s="336">
        <f t="shared" si="4"/>
        <v>3064688.9426286486</v>
      </c>
      <c r="CS39" s="336">
        <f t="shared" si="4"/>
        <v>3119234.7472011452</v>
      </c>
      <c r="CT39" s="336">
        <f t="shared" si="4"/>
        <v>3174662.3756142305</v>
      </c>
      <c r="CU39" s="336">
        <f t="shared" si="4"/>
        <v>3230986.0840199939</v>
      </c>
      <c r="CV39" s="336">
        <f t="shared" si="4"/>
        <v>3288220.359044984</v>
      </c>
      <c r="CW39" s="336">
        <f t="shared" si="4"/>
        <v>3346379.9215162112</v>
      </c>
      <c r="CX39" s="336">
        <f t="shared" si="4"/>
        <v>3405479.73024739</v>
      </c>
      <c r="CY39" s="336">
        <f t="shared" si="4"/>
        <v>3465534.9858863894</v>
      </c>
      <c r="CZ39" s="336">
        <f t="shared" si="4"/>
        <v>3526561.134824886</v>
      </c>
      <c r="DA39" s="336">
        <f t="shared" si="4"/>
        <v>3588573.8731712215</v>
      </c>
      <c r="DB39" s="336">
        <f t="shared" si="4"/>
        <v>3651589.1507874895</v>
      </c>
      <c r="DC39" s="336">
        <f t="shared" si="4"/>
        <v>3715623.1753918873</v>
      </c>
      <c r="DD39" s="336">
        <f t="shared" si="4"/>
        <v>3780692.4167273897</v>
      </c>
      <c r="DE39" s="336">
        <f t="shared" si="4"/>
        <v>3846813.610797816</v>
      </c>
      <c r="DF39" s="336">
        <f t="shared" si="4"/>
        <v>3914003.7641723808</v>
      </c>
      <c r="DG39" s="336">
        <f t="shared" si="4"/>
        <v>3982280.1583598345</v>
      </c>
      <c r="DH39" s="336">
        <f t="shared" si="4"/>
        <v>4051660.3542533186</v>
      </c>
      <c r="DI39" s="336">
        <f t="shared" si="4"/>
        <v>4122162.1966470806</v>
      </c>
      <c r="DJ39" s="336">
        <f t="shared" si="4"/>
        <v>4193803.8188262084</v>
      </c>
      <c r="DK39" s="336">
        <f t="shared" si="4"/>
        <v>4266603.6472305655</v>
      </c>
      <c r="DL39" s="336">
        <f t="shared" si="4"/>
        <v>4340580.4061941262</v>
      </c>
      <c r="DM39" s="336">
        <f t="shared" si="4"/>
        <v>4415753.122760931</v>
      </c>
      <c r="DN39" s="336">
        <f t="shared" si="4"/>
        <v>4492141.131578899</v>
      </c>
      <c r="DO39" s="336">
        <f t="shared" si="4"/>
        <v>4569764.0798727581</v>
      </c>
      <c r="DP39" s="336">
        <f t="shared" si="4"/>
        <v>4648641.9324973673</v>
      </c>
      <c r="DQ39" s="336">
        <f t="shared" si="4"/>
        <v>4728794.9770727418</v>
      </c>
      <c r="DR39" s="336">
        <f t="shared" si="4"/>
        <v>4810243.8292020848</v>
      </c>
      <c r="DS39" s="336">
        <f t="shared" si="4"/>
        <v>4893009.4377741851</v>
      </c>
      <c r="DT39" s="336">
        <f t="shared" si="4"/>
        <v>4977113.0903515341</v>
      </c>
      <c r="DU39" s="336">
        <f t="shared" si="4"/>
        <v>5062576.4186455505</v>
      </c>
      <c r="DV39" s="336">
        <f t="shared" si="4"/>
        <v>5149421.4040803201</v>
      </c>
      <c r="DW39" s="336">
        <f t="shared" si="4"/>
        <v>5237670.3834462855</v>
      </c>
      <c r="DX39" s="336">
        <f t="shared" si="4"/>
        <v>5327346.0546453334</v>
      </c>
      <c r="DY39" s="336">
        <f t="shared" si="4"/>
        <v>5418471.4825287666</v>
      </c>
      <c r="DZ39" s="336">
        <f t="shared" si="4"/>
        <v>5511070.1048296485</v>
      </c>
      <c r="EA39" s="336">
        <f t="shared" si="4"/>
        <v>5605165.7381910607</v>
      </c>
      <c r="EB39" s="336">
        <f t="shared" si="4"/>
        <v>5700782.5842918158</v>
      </c>
      <c r="EC39" s="336">
        <f t="shared" si="4"/>
        <v>5797945.2360712001</v>
      </c>
      <c r="ED39" s="336">
        <f t="shared" si="4"/>
        <v>5896678.6840543514</v>
      </c>
      <c r="EE39" s="336">
        <f t="shared" ref="EE39:FB39" si="5">+ED39+ED40+EE38</f>
        <v>5997008.3227798967</v>
      </c>
      <c r="EF39" s="336">
        <f t="shared" si="5"/>
        <v>6098959.9573315047</v>
      </c>
      <c r="EG39" s="336">
        <f t="shared" si="5"/>
        <v>6202559.8099750308</v>
      </c>
      <c r="EH39" s="336">
        <f t="shared" si="5"/>
        <v>6307834.5269029606</v>
      </c>
      <c r="EI39" s="336">
        <f t="shared" si="5"/>
        <v>6414811.1850878922</v>
      </c>
      <c r="EJ39" s="336">
        <f t="shared" si="5"/>
        <v>6523517.2992468132</v>
      </c>
      <c r="EK39" s="336">
        <f t="shared" si="5"/>
        <v>6633980.8289179699</v>
      </c>
      <c r="EL39" s="336">
        <f t="shared" si="5"/>
        <v>6746230.1856521443</v>
      </c>
      <c r="EM39" s="336">
        <f t="shared" si="5"/>
        <v>6860294.2403201871</v>
      </c>
      <c r="EN39" s="336">
        <f t="shared" si="5"/>
        <v>6976202.3305386966</v>
      </c>
      <c r="EO39" s="336">
        <f t="shared" si="5"/>
        <v>7093984.2682157392</v>
      </c>
      <c r="EP39" s="336">
        <f t="shared" si="5"/>
        <v>7213670.3472185601</v>
      </c>
      <c r="EQ39" s="336">
        <f t="shared" si="5"/>
        <v>7335291.3511652602</v>
      </c>
      <c r="ER39" s="336">
        <f t="shared" si="5"/>
        <v>7458878.5613424322</v>
      </c>
      <c r="ES39" s="336">
        <f t="shared" si="5"/>
        <v>7584463.764750801</v>
      </c>
      <c r="ET39" s="336">
        <f t="shared" si="5"/>
        <v>7712079.2622809391</v>
      </c>
      <c r="EU39" s="336">
        <f t="shared" si="5"/>
        <v>7841757.8770211479</v>
      </c>
      <c r="EV39" s="336">
        <f t="shared" si="5"/>
        <v>7973532.9626996564</v>
      </c>
      <c r="EW39" s="336">
        <f t="shared" si="5"/>
        <v>8107438.4122633012</v>
      </c>
      <c r="EX39" s="336">
        <f t="shared" si="5"/>
        <v>8243508.6665948909</v>
      </c>
      <c r="EY39" s="336">
        <f t="shared" si="5"/>
        <v>8381778.7233715085</v>
      </c>
      <c r="EZ39" s="336">
        <f t="shared" si="5"/>
        <v>8522284.1460660137</v>
      </c>
      <c r="FA39" s="336">
        <f t="shared" si="5"/>
        <v>8665061.0730940811</v>
      </c>
      <c r="FB39" s="336">
        <f t="shared" si="5"/>
        <v>8810146.2271091025</v>
      </c>
    </row>
    <row r="40" spans="1:158" hidden="1" x14ac:dyDescent="0.3">
      <c r="A40" s="309" t="s">
        <v>146</v>
      </c>
      <c r="B40" s="309">
        <f>+B39*($C$6/12)</f>
        <v>7275</v>
      </c>
      <c r="C40" s="309">
        <f>+C39*($C$6/12)</f>
        <v>7473.4458333333332</v>
      </c>
      <c r="D40" s="309">
        <f>+D39*($C$6/12)</f>
        <v>7675.0998743055561</v>
      </c>
      <c r="F40" s="309">
        <f t="shared" ref="F40:BQ40" si="6">+F39*($C$6/12)</f>
        <v>7880.0139889401617</v>
      </c>
      <c r="G40" s="309">
        <f t="shared" si="6"/>
        <v>8088.2408817613614</v>
      </c>
      <c r="H40" s="309">
        <f t="shared" si="6"/>
        <v>8299.8341093498366</v>
      </c>
      <c r="I40" s="309">
        <f t="shared" si="6"/>
        <v>8514.8480941176585</v>
      </c>
      <c r="J40" s="309">
        <f t="shared" si="6"/>
        <v>8733.338138305895</v>
      </c>
      <c r="K40" s="310">
        <f t="shared" si="6"/>
        <v>8955.3604382085086</v>
      </c>
      <c r="L40" s="310">
        <f t="shared" si="6"/>
        <v>9180.9720986262128</v>
      </c>
      <c r="M40" s="309">
        <f t="shared" si="6"/>
        <v>9410.2311475540027</v>
      </c>
      <c r="N40" s="309">
        <f t="shared" si="6"/>
        <v>9643.1965511061262</v>
      </c>
      <c r="O40" s="309">
        <f t="shared" si="6"/>
        <v>9879.9282286823436</v>
      </c>
      <c r="P40" s="309">
        <f t="shared" si="6"/>
        <v>10120.487068379374</v>
      </c>
      <c r="Q40" s="309">
        <f t="shared" si="6"/>
        <v>10364.934942651509</v>
      </c>
      <c r="R40" s="309">
        <f t="shared" si="6"/>
        <v>10613.334724224374</v>
      </c>
      <c r="S40" s="309">
        <f t="shared" si="6"/>
        <v>10865.750302266002</v>
      </c>
      <c r="T40" s="309">
        <f t="shared" si="6"/>
        <v>11122.246598819303</v>
      </c>
      <c r="U40" s="309">
        <f t="shared" si="6"/>
        <v>11382.889585500214</v>
      </c>
      <c r="V40" s="309">
        <f t="shared" si="6"/>
        <v>11647.746300465802</v>
      </c>
      <c r="W40" s="309">
        <f t="shared" si="6"/>
        <v>11916.884865656664</v>
      </c>
      <c r="X40" s="309">
        <f t="shared" si="6"/>
        <v>12190.374504318113</v>
      </c>
      <c r="Y40" s="309">
        <f t="shared" si="6"/>
        <v>12468.28555880459</v>
      </c>
      <c r="Z40" s="309">
        <f t="shared" si="6"/>
        <v>12750.689508671931</v>
      </c>
      <c r="AA40" s="309">
        <f t="shared" si="6"/>
        <v>13037.658989062127</v>
      </c>
      <c r="AB40" s="309">
        <f t="shared" si="6"/>
        <v>13329.267809385299</v>
      </c>
      <c r="AC40" s="309">
        <f t="shared" si="6"/>
        <v>13625.590972303695</v>
      </c>
      <c r="AD40" s="309">
        <f t="shared" si="6"/>
        <v>13926.704693022604</v>
      </c>
      <c r="AE40" s="309">
        <f t="shared" si="6"/>
        <v>14232.686418893136</v>
      </c>
      <c r="AF40" s="309">
        <f t="shared" si="6"/>
        <v>14543.614849331909</v>
      </c>
      <c r="AG40" s="309">
        <f t="shared" si="6"/>
        <v>14859.569956062775</v>
      </c>
      <c r="AH40" s="309">
        <f t="shared" si="6"/>
        <v>15180.633003685791</v>
      </c>
      <c r="AI40" s="309">
        <f t="shared" si="6"/>
        <v>15506.88657057871</v>
      </c>
      <c r="AJ40" s="309">
        <f t="shared" si="6"/>
        <v>15838.414570136398</v>
      </c>
      <c r="AK40" s="309">
        <f t="shared" si="6"/>
        <v>16175.302272353603</v>
      </c>
      <c r="AL40" s="309">
        <f t="shared" si="6"/>
        <v>16517.636325756652</v>
      </c>
      <c r="AM40" s="309">
        <f t="shared" si="6"/>
        <v>16865.50477968972</v>
      </c>
      <c r="AN40" s="309">
        <f t="shared" si="6"/>
        <v>17218.997106961371</v>
      </c>
      <c r="AO40" s="309">
        <f t="shared" si="6"/>
        <v>17578.204226857248</v>
      </c>
      <c r="AP40" s="309">
        <f t="shared" si="6"/>
        <v>17943.218528524772</v>
      </c>
      <c r="AQ40" s="309">
        <f t="shared" si="6"/>
        <v>18314.133894735922</v>
      </c>
      <c r="AR40" s="309">
        <f t="shared" si="6"/>
        <v>18691.045726034154</v>
      </c>
      <c r="AS40" s="309">
        <f t="shared" si="6"/>
        <v>19074.050965271705</v>
      </c>
      <c r="AT40" s="309">
        <f t="shared" si="6"/>
        <v>19463.248122543599</v>
      </c>
      <c r="AU40" s="309">
        <f t="shared" si="6"/>
        <v>19858.737300524717</v>
      </c>
      <c r="AV40" s="309">
        <f t="shared" si="6"/>
        <v>20260.620220216533</v>
      </c>
      <c r="AW40" s="309">
        <f t="shared" si="6"/>
        <v>20669.000247110034</v>
      </c>
      <c r="AX40" s="309">
        <f t="shared" si="6"/>
        <v>21083.982417771647</v>
      </c>
      <c r="AY40" s="309">
        <f t="shared" si="6"/>
        <v>21505.673466858956</v>
      </c>
      <c r="AZ40" s="309">
        <f t="shared" si="6"/>
        <v>21934.181854573173</v>
      </c>
      <c r="BA40" s="309">
        <f t="shared" si="6"/>
        <v>22369.617794555437</v>
      </c>
      <c r="BB40" s="309">
        <f t="shared" si="6"/>
        <v>22812.093282234084</v>
      </c>
      <c r="BC40" s="309">
        <f t="shared" si="6"/>
        <v>23261.722123630203</v>
      </c>
      <c r="BD40" s="309">
        <f t="shared" si="6"/>
        <v>23718.619964628891</v>
      </c>
      <c r="BE40" s="309">
        <f t="shared" si="6"/>
        <v>24182.904320723723</v>
      </c>
      <c r="BF40" s="309">
        <f t="shared" si="6"/>
        <v>24654.694607242091</v>
      </c>
      <c r="BG40" s="309">
        <f t="shared" si="6"/>
        <v>25134.112170059168</v>
      </c>
      <c r="BH40" s="309">
        <f t="shared" si="6"/>
        <v>25621.280316808461</v>
      </c>
      <c r="BI40" s="309">
        <f t="shared" si="6"/>
        <v>26116.324348596863</v>
      </c>
      <c r="BJ40" s="309">
        <f t="shared" si="6"/>
        <v>26619.371592232514</v>
      </c>
      <c r="BK40" s="309">
        <f t="shared" si="6"/>
        <v>27130.551432973603</v>
      </c>
      <c r="BL40" s="309">
        <f t="shared" si="6"/>
        <v>27649.995347806678</v>
      </c>
      <c r="BM40" s="309">
        <f t="shared" si="6"/>
        <v>28177.836939262888</v>
      </c>
      <c r="BN40" s="309">
        <f t="shared" si="6"/>
        <v>28714.211969780972</v>
      </c>
      <c r="BO40" s="309">
        <f t="shared" si="6"/>
        <v>29259.258396625763</v>
      </c>
      <c r="BP40" s="309">
        <f t="shared" si="6"/>
        <v>29813.116407371213</v>
      </c>
      <c r="BQ40" s="309">
        <f t="shared" si="6"/>
        <v>30375.928455957048</v>
      </c>
      <c r="BR40" s="309">
        <f t="shared" ref="BR40:EC40" si="7">+BR39*($C$6/12)</f>
        <v>30947.839299328352</v>
      </c>
      <c r="BS40" s="309">
        <f t="shared" si="7"/>
        <v>31528.996034667492</v>
      </c>
      <c r="BT40" s="309">
        <f t="shared" si="7"/>
        <v>32119.548137227954</v>
      </c>
      <c r="BU40" s="309">
        <f t="shared" si="7"/>
        <v>32719.647498779806</v>
      </c>
      <c r="BV40" s="309">
        <f t="shared" si="7"/>
        <v>33329.448466676746</v>
      </c>
      <c r="BW40" s="309">
        <f t="shared" si="7"/>
        <v>33949.107883554687</v>
      </c>
      <c r="BX40" s="309">
        <f t="shared" si="7"/>
        <v>34578.785127672156</v>
      </c>
      <c r="BY40" s="309">
        <f t="shared" si="7"/>
        <v>35218.64215390286</v>
      </c>
      <c r="BZ40" s="309">
        <f t="shared" si="7"/>
        <v>35868.843535390959</v>
      </c>
      <c r="CA40" s="309">
        <f t="shared" si="7"/>
        <v>36529.55650587978</v>
      </c>
      <c r="CB40" s="309">
        <f t="shared" si="7"/>
        <v>37200.95100272484</v>
      </c>
      <c r="CC40" s="309">
        <f t="shared" si="7"/>
        <v>37883.199710602225</v>
      </c>
      <c r="CD40" s="309">
        <f t="shared" si="7"/>
        <v>38576.478105923627</v>
      </c>
      <c r="CE40" s="309">
        <f t="shared" si="7"/>
        <v>39280.964501969393</v>
      </c>
      <c r="CF40" s="309">
        <f t="shared" si="7"/>
        <v>39996.840094751235</v>
      </c>
      <c r="CG40" s="309">
        <f t="shared" si="7"/>
        <v>40724.289009616383</v>
      </c>
      <c r="CH40" s="309">
        <f t="shared" si="7"/>
        <v>41463.498348605179</v>
      </c>
      <c r="CI40" s="309">
        <f t="shared" si="7"/>
        <v>42214.658238574295</v>
      </c>
      <c r="CJ40" s="309">
        <f t="shared" si="7"/>
        <v>42977.961880097915</v>
      </c>
      <c r="CK40" s="309">
        <f t="shared" si="7"/>
        <v>43753.605597159498</v>
      </c>
      <c r="CL40" s="309">
        <f t="shared" si="7"/>
        <v>44541.788887646908</v>
      </c>
      <c r="CM40" s="309">
        <f t="shared" si="7"/>
        <v>45342.714474663866</v>
      </c>
      <c r="CN40" s="309">
        <f t="shared" si="7"/>
        <v>46156.588358670939</v>
      </c>
      <c r="CO40" s="309">
        <f t="shared" si="7"/>
        <v>46983.619870469454</v>
      </c>
      <c r="CP40" s="309">
        <f t="shared" si="7"/>
        <v>47824.021725042039</v>
      </c>
      <c r="CQ40" s="309">
        <f t="shared" si="7"/>
        <v>48678.010076263556</v>
      </c>
      <c r="CR40" s="309">
        <f t="shared" si="7"/>
        <v>49545.804572496483</v>
      </c>
      <c r="CS40" s="309">
        <f t="shared" si="7"/>
        <v>50427.628413085178</v>
      </c>
      <c r="CT40" s="309">
        <f t="shared" si="7"/>
        <v>51323.708405763391</v>
      </c>
      <c r="CU40" s="309">
        <f t="shared" si="7"/>
        <v>52234.275024989896</v>
      </c>
      <c r="CV40" s="309">
        <f t="shared" si="7"/>
        <v>53159.56247122724</v>
      </c>
      <c r="CW40" s="309">
        <f t="shared" si="7"/>
        <v>54099.808731178746</v>
      </c>
      <c r="CX40" s="309">
        <f t="shared" si="7"/>
        <v>55055.255638999472</v>
      </c>
      <c r="CY40" s="309">
        <f t="shared" si="7"/>
        <v>56026.148938496626</v>
      </c>
      <c r="CZ40" s="309">
        <f t="shared" si="7"/>
        <v>57012.738346335653</v>
      </c>
      <c r="DA40" s="309">
        <f t="shared" si="7"/>
        <v>58015.277616268075</v>
      </c>
      <c r="DB40" s="309">
        <f t="shared" si="7"/>
        <v>59034.024604397746</v>
      </c>
      <c r="DC40" s="309">
        <f t="shared" si="7"/>
        <v>60069.241335502178</v>
      </c>
      <c r="DD40" s="309">
        <f t="shared" si="7"/>
        <v>61121.194070426129</v>
      </c>
      <c r="DE40" s="309">
        <f t="shared" si="7"/>
        <v>62190.153374564688</v>
      </c>
      <c r="DF40" s="309">
        <f t="shared" si="7"/>
        <v>63276.394187453487</v>
      </c>
      <c r="DG40" s="309">
        <f t="shared" si="7"/>
        <v>64380.195893483986</v>
      </c>
      <c r="DH40" s="309">
        <f t="shared" si="7"/>
        <v>65501.842393761981</v>
      </c>
      <c r="DI40" s="309">
        <f t="shared" si="7"/>
        <v>66641.622179127793</v>
      </c>
      <c r="DJ40" s="309">
        <f t="shared" si="7"/>
        <v>67799.828404357031</v>
      </c>
      <c r="DK40" s="309">
        <f t="shared" si="7"/>
        <v>68976.758963560802</v>
      </c>
      <c r="DL40" s="309">
        <f t="shared" si="7"/>
        <v>70172.716566805044</v>
      </c>
      <c r="DM40" s="309">
        <f t="shared" si="7"/>
        <v>71388.008817968381</v>
      </c>
      <c r="DN40" s="309">
        <f t="shared" si="7"/>
        <v>72622.948293858863</v>
      </c>
      <c r="DO40" s="309">
        <f t="shared" si="7"/>
        <v>73877.852624609586</v>
      </c>
      <c r="DP40" s="309">
        <f t="shared" si="7"/>
        <v>75153.044575374108</v>
      </c>
      <c r="DQ40" s="309">
        <f t="shared" si="7"/>
        <v>76448.85212934266</v>
      </c>
      <c r="DR40" s="309">
        <f t="shared" si="7"/>
        <v>77765.608572100362</v>
      </c>
      <c r="DS40" s="309">
        <f t="shared" si="7"/>
        <v>79103.652577349319</v>
      </c>
      <c r="DT40" s="309">
        <f t="shared" si="7"/>
        <v>80463.328294016464</v>
      </c>
      <c r="DU40" s="309">
        <f t="shared" si="7"/>
        <v>81844.985434769726</v>
      </c>
      <c r="DV40" s="309">
        <f t="shared" si="7"/>
        <v>83248.979365965177</v>
      </c>
      <c r="DW40" s="309">
        <f t="shared" si="7"/>
        <v>84675.671199048273</v>
      </c>
      <c r="DX40" s="309">
        <f t="shared" si="7"/>
        <v>86125.427883432887</v>
      </c>
      <c r="DY40" s="309">
        <f t="shared" si="7"/>
        <v>87598.622300881718</v>
      </c>
      <c r="DZ40" s="309">
        <f t="shared" si="7"/>
        <v>89095.633361412649</v>
      </c>
      <c r="EA40" s="309">
        <f t="shared" si="7"/>
        <v>90616.846100755472</v>
      </c>
      <c r="EB40" s="309">
        <f t="shared" si="7"/>
        <v>92162.651779384352</v>
      </c>
      <c r="EC40" s="309">
        <f t="shared" si="7"/>
        <v>93733.447983151069</v>
      </c>
      <c r="ED40" s="309">
        <f t="shared" ref="ED40:FB40" si="8">+ED39*($C$6/12)</f>
        <v>95329.638725545345</v>
      </c>
      <c r="EE40" s="309">
        <f t="shared" si="8"/>
        <v>96951.634551608324</v>
      </c>
      <c r="EF40" s="309">
        <f t="shared" si="8"/>
        <v>98599.852643525985</v>
      </c>
      <c r="EG40" s="309">
        <f t="shared" si="8"/>
        <v>100274.71692792966</v>
      </c>
      <c r="EH40" s="309">
        <f t="shared" si="8"/>
        <v>101976.65818493119</v>
      </c>
      <c r="EI40" s="309">
        <f t="shared" si="8"/>
        <v>103706.11415892091</v>
      </c>
      <c r="EJ40" s="309">
        <f t="shared" si="8"/>
        <v>105463.52967115681</v>
      </c>
      <c r="EK40" s="309">
        <f t="shared" si="8"/>
        <v>107249.35673417384</v>
      </c>
      <c r="EL40" s="309">
        <f t="shared" si="8"/>
        <v>109064.054668043</v>
      </c>
      <c r="EM40" s="309">
        <f t="shared" si="8"/>
        <v>110908.09021850969</v>
      </c>
      <c r="EN40" s="309">
        <f t="shared" si="8"/>
        <v>112781.93767704225</v>
      </c>
      <c r="EO40" s="309">
        <f t="shared" si="8"/>
        <v>114686.0790028211</v>
      </c>
      <c r="EP40" s="309">
        <f t="shared" si="8"/>
        <v>116621.00394670005</v>
      </c>
      <c r="EQ40" s="309">
        <f t="shared" si="8"/>
        <v>118587.2101771717</v>
      </c>
      <c r="ER40" s="309">
        <f t="shared" si="8"/>
        <v>120585.20340836931</v>
      </c>
      <c r="ES40" s="309">
        <f t="shared" si="8"/>
        <v>122615.49753013795</v>
      </c>
      <c r="ET40" s="309">
        <f t="shared" si="8"/>
        <v>124678.6147402085</v>
      </c>
      <c r="EU40" s="309">
        <f t="shared" si="8"/>
        <v>126775.08567850855</v>
      </c>
      <c r="EV40" s="309">
        <f t="shared" si="8"/>
        <v>128905.44956364443</v>
      </c>
      <c r="EW40" s="309">
        <f t="shared" si="8"/>
        <v>131070.25433159003</v>
      </c>
      <c r="EX40" s="309">
        <f t="shared" si="8"/>
        <v>133270.05677661739</v>
      </c>
      <c r="EY40" s="309">
        <f t="shared" si="8"/>
        <v>135505.42269450604</v>
      </c>
      <c r="EZ40" s="309">
        <f t="shared" si="8"/>
        <v>137776.92702806721</v>
      </c>
      <c r="FA40" s="309">
        <f t="shared" si="8"/>
        <v>140085.15401502096</v>
      </c>
      <c r="FB40" s="309">
        <f t="shared" si="8"/>
        <v>142430.69733826382</v>
      </c>
    </row>
    <row r="41" spans="1:158" hidden="1" x14ac:dyDescent="0.3"/>
    <row r="42" spans="1:158" hidden="1" x14ac:dyDescent="0.3">
      <c r="B42" s="409">
        <v>2018</v>
      </c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>
        <v>2019</v>
      </c>
      <c r="P42" s="409"/>
      <c r="Q42" s="409"/>
      <c r="R42" s="409"/>
      <c r="S42" s="409"/>
      <c r="T42" s="409"/>
      <c r="U42" s="409"/>
      <c r="V42" s="409"/>
      <c r="W42" s="409"/>
      <c r="X42" s="409"/>
      <c r="Y42" s="409"/>
      <c r="Z42" s="409"/>
      <c r="AA42" s="409">
        <v>2020</v>
      </c>
      <c r="AB42" s="409"/>
      <c r="AC42" s="409"/>
      <c r="AD42" s="409"/>
      <c r="AE42" s="409"/>
      <c r="AF42" s="409"/>
      <c r="AG42" s="409"/>
      <c r="AH42" s="409"/>
      <c r="AI42" s="409"/>
      <c r="AJ42" s="409"/>
      <c r="AK42" s="409"/>
      <c r="AL42" s="409"/>
      <c r="AM42" s="409">
        <v>2021</v>
      </c>
      <c r="AN42" s="409"/>
      <c r="AO42" s="409"/>
      <c r="AP42" s="409"/>
      <c r="AQ42" s="409"/>
      <c r="AR42" s="409"/>
      <c r="AS42" s="409"/>
      <c r="AT42" s="409"/>
      <c r="AU42" s="409"/>
      <c r="AV42" s="409"/>
      <c r="AW42" s="409"/>
      <c r="AX42" s="409"/>
      <c r="AY42" s="409">
        <v>2022</v>
      </c>
      <c r="AZ42" s="409"/>
      <c r="BA42" s="409"/>
      <c r="BB42" s="409"/>
      <c r="BC42" s="409"/>
      <c r="BD42" s="409"/>
      <c r="BE42" s="409"/>
      <c r="BF42" s="409"/>
      <c r="BG42" s="409"/>
      <c r="BH42" s="409"/>
      <c r="BI42" s="409"/>
      <c r="BJ42" s="409"/>
      <c r="BK42" s="409">
        <v>2023</v>
      </c>
      <c r="BL42" s="409"/>
      <c r="BM42" s="409"/>
      <c r="BN42" s="409"/>
      <c r="BO42" s="409"/>
      <c r="BP42" s="409"/>
      <c r="BQ42" s="409"/>
      <c r="BR42" s="409"/>
      <c r="BS42" s="409"/>
      <c r="BT42" s="409"/>
      <c r="BU42" s="409"/>
      <c r="BV42" s="409"/>
      <c r="BW42" s="409">
        <v>2024</v>
      </c>
      <c r="BX42" s="409"/>
      <c r="BY42" s="409"/>
      <c r="BZ42" s="409"/>
      <c r="CA42" s="409"/>
      <c r="CB42" s="409"/>
      <c r="CC42" s="409"/>
      <c r="CD42" s="409"/>
      <c r="CE42" s="409"/>
      <c r="CF42" s="409"/>
      <c r="CG42" s="409"/>
      <c r="CH42" s="409"/>
      <c r="CI42" s="409">
        <v>2025</v>
      </c>
      <c r="CJ42" s="409"/>
      <c r="CK42" s="409"/>
      <c r="CL42" s="409"/>
      <c r="CM42" s="409"/>
      <c r="CN42" s="409"/>
      <c r="CO42" s="409"/>
      <c r="CP42" s="409"/>
      <c r="CQ42" s="409"/>
      <c r="CR42" s="409"/>
      <c r="CS42" s="409"/>
      <c r="CT42" s="409"/>
      <c r="CU42" s="409">
        <v>2026</v>
      </c>
      <c r="CV42" s="409"/>
      <c r="CW42" s="409"/>
      <c r="CX42" s="409"/>
      <c r="CY42" s="409"/>
      <c r="CZ42" s="409"/>
      <c r="DA42" s="409"/>
      <c r="DB42" s="409"/>
      <c r="DC42" s="409"/>
      <c r="DD42" s="409"/>
      <c r="DE42" s="409"/>
      <c r="DF42" s="409"/>
      <c r="DG42" s="409">
        <v>2027</v>
      </c>
      <c r="DH42" s="409"/>
      <c r="DI42" s="409"/>
      <c r="DJ42" s="409"/>
      <c r="DK42" s="409"/>
      <c r="DL42" s="409"/>
      <c r="DM42" s="409"/>
      <c r="DN42" s="409"/>
      <c r="DO42" s="409"/>
      <c r="DP42" s="409"/>
      <c r="DQ42" s="409"/>
      <c r="DR42" s="409"/>
      <c r="DS42" s="409">
        <v>2028</v>
      </c>
      <c r="DT42" s="409"/>
      <c r="DU42" s="409"/>
      <c r="DV42" s="409"/>
      <c r="DW42" s="409"/>
      <c r="DX42" s="409"/>
      <c r="DY42" s="409"/>
      <c r="DZ42" s="409"/>
      <c r="EA42" s="409"/>
      <c r="EB42" s="409"/>
      <c r="EC42" s="409"/>
      <c r="ED42" s="409"/>
      <c r="EE42" s="409">
        <v>2029</v>
      </c>
      <c r="EF42" s="409"/>
      <c r="EG42" s="409"/>
      <c r="EH42" s="409"/>
      <c r="EI42" s="409"/>
      <c r="EJ42" s="409"/>
      <c r="EK42" s="409"/>
      <c r="EL42" s="409"/>
      <c r="EM42" s="409"/>
      <c r="EN42" s="409"/>
      <c r="EO42" s="409"/>
      <c r="EP42" s="409"/>
      <c r="EQ42" s="409">
        <v>2030</v>
      </c>
      <c r="ER42" s="409"/>
      <c r="ES42" s="409"/>
      <c r="ET42" s="409"/>
      <c r="EU42" s="409"/>
      <c r="EV42" s="409"/>
      <c r="EW42" s="409"/>
      <c r="EX42" s="409"/>
      <c r="EY42" s="409"/>
      <c r="EZ42" s="409"/>
      <c r="FA42" s="409"/>
      <c r="FB42" s="409"/>
    </row>
    <row r="43" spans="1:158" hidden="1" x14ac:dyDescent="0.3">
      <c r="B43" s="309">
        <v>1</v>
      </c>
      <c r="C43" s="309">
        <v>2</v>
      </c>
      <c r="D43" s="309">
        <v>3</v>
      </c>
      <c r="F43" s="309">
        <v>4</v>
      </c>
      <c r="G43" s="309">
        <v>5</v>
      </c>
      <c r="H43" s="309">
        <v>6</v>
      </c>
      <c r="I43" s="309">
        <v>7</v>
      </c>
      <c r="J43" s="309">
        <v>8</v>
      </c>
      <c r="K43" s="310">
        <v>9</v>
      </c>
      <c r="L43" s="310">
        <v>10</v>
      </c>
      <c r="M43" s="309">
        <v>11</v>
      </c>
      <c r="N43" s="309">
        <v>12</v>
      </c>
      <c r="O43" s="309">
        <v>1</v>
      </c>
      <c r="P43" s="309">
        <v>2</v>
      </c>
      <c r="Q43" s="309">
        <v>3</v>
      </c>
      <c r="R43" s="309">
        <v>4</v>
      </c>
      <c r="S43" s="309">
        <v>5</v>
      </c>
      <c r="T43" s="309">
        <v>6</v>
      </c>
      <c r="U43" s="309">
        <v>7</v>
      </c>
      <c r="V43" s="309">
        <v>8</v>
      </c>
      <c r="W43" s="309">
        <v>9</v>
      </c>
      <c r="X43" s="309">
        <v>10</v>
      </c>
      <c r="Y43" s="309">
        <v>11</v>
      </c>
      <c r="Z43" s="309">
        <v>12</v>
      </c>
      <c r="AA43" s="309">
        <v>1</v>
      </c>
      <c r="AB43" s="309">
        <v>2</v>
      </c>
      <c r="AC43" s="309">
        <v>3</v>
      </c>
      <c r="AD43" s="309">
        <v>4</v>
      </c>
      <c r="AE43" s="309">
        <v>5</v>
      </c>
      <c r="AF43" s="309">
        <v>6</v>
      </c>
      <c r="AG43" s="309">
        <v>7</v>
      </c>
      <c r="AH43" s="309">
        <v>8</v>
      </c>
      <c r="AI43" s="309">
        <v>9</v>
      </c>
      <c r="AJ43" s="309">
        <v>10</v>
      </c>
      <c r="AK43" s="309">
        <v>11</v>
      </c>
      <c r="AL43" s="309">
        <v>12</v>
      </c>
      <c r="AM43" s="309">
        <v>1</v>
      </c>
      <c r="AN43" s="309">
        <v>2</v>
      </c>
      <c r="AO43" s="309">
        <v>3</v>
      </c>
      <c r="AP43" s="309">
        <v>4</v>
      </c>
      <c r="AQ43" s="309">
        <v>5</v>
      </c>
      <c r="AR43" s="309">
        <v>6</v>
      </c>
      <c r="AS43" s="309">
        <v>7</v>
      </c>
      <c r="AT43" s="309">
        <v>8</v>
      </c>
      <c r="AU43" s="309">
        <v>9</v>
      </c>
      <c r="AV43" s="309">
        <v>10</v>
      </c>
      <c r="AW43" s="309">
        <v>11</v>
      </c>
      <c r="AX43" s="309">
        <v>12</v>
      </c>
      <c r="AY43" s="309">
        <v>1</v>
      </c>
      <c r="AZ43" s="309">
        <v>2</v>
      </c>
      <c r="BA43" s="309">
        <v>3</v>
      </c>
      <c r="BB43" s="309">
        <v>4</v>
      </c>
      <c r="BC43" s="309">
        <v>5</v>
      </c>
      <c r="BD43" s="309">
        <v>6</v>
      </c>
      <c r="BE43" s="309">
        <v>7</v>
      </c>
      <c r="BF43" s="309">
        <v>8</v>
      </c>
      <c r="BG43" s="309">
        <v>9</v>
      </c>
      <c r="BH43" s="309">
        <v>10</v>
      </c>
      <c r="BI43" s="309">
        <v>11</v>
      </c>
      <c r="BJ43" s="309">
        <v>12</v>
      </c>
      <c r="BK43" s="309">
        <v>1</v>
      </c>
      <c r="BL43" s="309">
        <v>2</v>
      </c>
      <c r="BM43" s="309">
        <v>3</v>
      </c>
      <c r="BN43" s="309">
        <v>4</v>
      </c>
      <c r="BO43" s="309">
        <v>5</v>
      </c>
      <c r="BP43" s="309">
        <v>6</v>
      </c>
      <c r="BQ43" s="309">
        <v>7</v>
      </c>
      <c r="BR43" s="309">
        <v>8</v>
      </c>
      <c r="BS43" s="309">
        <v>9</v>
      </c>
      <c r="BT43" s="309">
        <v>10</v>
      </c>
      <c r="BU43" s="309">
        <v>11</v>
      </c>
      <c r="BV43" s="309">
        <v>12</v>
      </c>
      <c r="BW43" s="309">
        <v>1</v>
      </c>
      <c r="BX43" s="309">
        <v>2</v>
      </c>
      <c r="BY43" s="309">
        <v>3</v>
      </c>
      <c r="BZ43" s="309">
        <v>4</v>
      </c>
      <c r="CA43" s="309">
        <v>5</v>
      </c>
      <c r="CB43" s="309">
        <v>6</v>
      </c>
      <c r="CC43" s="309">
        <v>7</v>
      </c>
      <c r="CD43" s="309">
        <v>8</v>
      </c>
      <c r="CE43" s="309">
        <v>9</v>
      </c>
      <c r="CF43" s="309">
        <v>10</v>
      </c>
      <c r="CG43" s="309">
        <v>11</v>
      </c>
      <c r="CH43" s="309">
        <v>12</v>
      </c>
      <c r="CI43" s="309">
        <v>1</v>
      </c>
      <c r="CJ43" s="309">
        <v>2</v>
      </c>
      <c r="CK43" s="309">
        <v>3</v>
      </c>
      <c r="CL43" s="309">
        <v>4</v>
      </c>
      <c r="CM43" s="309">
        <v>5</v>
      </c>
      <c r="CN43" s="309">
        <v>6</v>
      </c>
      <c r="CO43" s="309">
        <v>7</v>
      </c>
      <c r="CP43" s="309">
        <v>8</v>
      </c>
      <c r="CQ43" s="309">
        <v>9</v>
      </c>
      <c r="CR43" s="309">
        <v>10</v>
      </c>
      <c r="CS43" s="309">
        <v>11</v>
      </c>
      <c r="CT43" s="309">
        <v>12</v>
      </c>
      <c r="CU43" s="309">
        <v>1</v>
      </c>
      <c r="CV43" s="309">
        <v>2</v>
      </c>
      <c r="CW43" s="309">
        <v>3</v>
      </c>
      <c r="CX43" s="309">
        <v>4</v>
      </c>
      <c r="CY43" s="309">
        <v>5</v>
      </c>
      <c r="CZ43" s="309">
        <v>6</v>
      </c>
      <c r="DA43" s="309">
        <v>7</v>
      </c>
      <c r="DB43" s="309">
        <v>8</v>
      </c>
      <c r="DC43" s="309">
        <v>9</v>
      </c>
      <c r="DD43" s="309">
        <v>10</v>
      </c>
      <c r="DE43" s="309">
        <v>11</v>
      </c>
      <c r="DF43" s="309">
        <v>12</v>
      </c>
      <c r="DG43" s="309">
        <v>1</v>
      </c>
      <c r="DH43" s="309">
        <v>2</v>
      </c>
      <c r="DI43" s="309">
        <v>3</v>
      </c>
      <c r="DJ43" s="309">
        <v>4</v>
      </c>
      <c r="DK43" s="309">
        <v>5</v>
      </c>
      <c r="DL43" s="309">
        <v>6</v>
      </c>
      <c r="DM43" s="309">
        <v>7</v>
      </c>
      <c r="DN43" s="309">
        <v>8</v>
      </c>
      <c r="DO43" s="309">
        <v>9</v>
      </c>
      <c r="DP43" s="309">
        <v>10</v>
      </c>
      <c r="DQ43" s="309">
        <v>11</v>
      </c>
      <c r="DR43" s="309">
        <v>12</v>
      </c>
      <c r="DS43" s="309">
        <v>1</v>
      </c>
      <c r="DT43" s="309">
        <v>2</v>
      </c>
      <c r="DU43" s="309">
        <v>3</v>
      </c>
      <c r="DV43" s="309">
        <v>4</v>
      </c>
      <c r="DW43" s="309">
        <v>5</v>
      </c>
      <c r="DX43" s="309">
        <v>6</v>
      </c>
      <c r="DY43" s="309">
        <v>7</v>
      </c>
      <c r="DZ43" s="309">
        <v>8</v>
      </c>
      <c r="EA43" s="309">
        <v>9</v>
      </c>
      <c r="EB43" s="309">
        <v>10</v>
      </c>
      <c r="EC43" s="309">
        <v>11</v>
      </c>
      <c r="ED43" s="309">
        <v>12</v>
      </c>
      <c r="EE43" s="309">
        <v>1</v>
      </c>
      <c r="EF43" s="309">
        <v>2</v>
      </c>
      <c r="EG43" s="309">
        <v>3</v>
      </c>
      <c r="EH43" s="309">
        <v>4</v>
      </c>
      <c r="EI43" s="309">
        <v>5</v>
      </c>
      <c r="EJ43" s="309">
        <v>6</v>
      </c>
      <c r="EK43" s="309">
        <v>7</v>
      </c>
      <c r="EL43" s="309">
        <v>8</v>
      </c>
      <c r="EM43" s="309">
        <v>9</v>
      </c>
      <c r="EN43" s="309">
        <v>10</v>
      </c>
      <c r="EO43" s="309">
        <v>11</v>
      </c>
      <c r="EP43" s="309">
        <v>12</v>
      </c>
      <c r="EQ43" s="309">
        <v>1</v>
      </c>
      <c r="ER43" s="309">
        <v>2</v>
      </c>
      <c r="ES43" s="309">
        <v>3</v>
      </c>
      <c r="ET43" s="309">
        <v>4</v>
      </c>
      <c r="EU43" s="309">
        <v>5</v>
      </c>
      <c r="EV43" s="309">
        <v>6</v>
      </c>
      <c r="EW43" s="309">
        <v>7</v>
      </c>
      <c r="EX43" s="309">
        <v>8</v>
      </c>
      <c r="EY43" s="309">
        <v>9</v>
      </c>
      <c r="EZ43" s="309">
        <v>10</v>
      </c>
      <c r="FA43" s="309">
        <v>11</v>
      </c>
      <c r="FB43" s="309">
        <v>12</v>
      </c>
    </row>
    <row r="44" spans="1:158" hidden="1" x14ac:dyDescent="0.3">
      <c r="A44" s="309" t="s">
        <v>214</v>
      </c>
      <c r="B44" s="336" t="e">
        <f>+#REF!</f>
        <v>#REF!</v>
      </c>
      <c r="C44" s="322" t="e">
        <f>+#REF!</f>
        <v>#REF!</v>
      </c>
      <c r="D44" s="322" t="e">
        <f>+#REF!</f>
        <v>#REF!</v>
      </c>
      <c r="E44" s="322"/>
      <c r="F44" s="322" t="e">
        <f>+#REF!</f>
        <v>#REF!</v>
      </c>
      <c r="G44" s="322" t="e">
        <f>+#REF!</f>
        <v>#REF!</v>
      </c>
      <c r="H44" s="322" t="e">
        <f>+#REF!</f>
        <v>#REF!</v>
      </c>
      <c r="I44" s="322" t="e">
        <f>+#REF!</f>
        <v>#REF!</v>
      </c>
      <c r="J44" s="322" t="e">
        <f>+#REF!</f>
        <v>#REF!</v>
      </c>
      <c r="K44" s="310" t="e">
        <f>+#REF!</f>
        <v>#REF!</v>
      </c>
      <c r="L44" s="310" t="e">
        <f>+#REF!</f>
        <v>#REF!</v>
      </c>
      <c r="M44" s="322" t="e">
        <f>+#REF!</f>
        <v>#REF!</v>
      </c>
      <c r="N44" s="322" t="e">
        <f>+#REF!</f>
        <v>#REF!</v>
      </c>
      <c r="O44" s="322" t="e">
        <f>+#REF!</f>
        <v>#REF!</v>
      </c>
      <c r="P44" s="322" t="e">
        <f>+#REF!</f>
        <v>#REF!</v>
      </c>
      <c r="Q44" s="322" t="e">
        <f>+#REF!</f>
        <v>#REF!</v>
      </c>
      <c r="R44" s="322" t="e">
        <f>+#REF!</f>
        <v>#REF!</v>
      </c>
      <c r="S44" s="322" t="e">
        <f>+#REF!</f>
        <v>#REF!</v>
      </c>
      <c r="T44" s="322" t="e">
        <f>+#REF!</f>
        <v>#REF!</v>
      </c>
      <c r="U44" s="322" t="e">
        <f>+#REF!</f>
        <v>#REF!</v>
      </c>
      <c r="V44" s="322" t="e">
        <f>+#REF!</f>
        <v>#REF!</v>
      </c>
      <c r="W44" s="322" t="e">
        <f>+#REF!</f>
        <v>#REF!</v>
      </c>
      <c r="X44" s="322" t="e">
        <f>+#REF!</f>
        <v>#REF!</v>
      </c>
      <c r="Y44" s="322" t="e">
        <f>+#REF!</f>
        <v>#REF!</v>
      </c>
      <c r="Z44" s="322" t="e">
        <f>+#REF!</f>
        <v>#REF!</v>
      </c>
      <c r="AA44" s="322" t="e">
        <f>+#REF!</f>
        <v>#REF!</v>
      </c>
      <c r="AB44" s="322" t="e">
        <f>+#REF!</f>
        <v>#REF!</v>
      </c>
      <c r="AC44" s="322" t="e">
        <f>+#REF!</f>
        <v>#REF!</v>
      </c>
      <c r="AD44" s="322" t="e">
        <f>+#REF!</f>
        <v>#REF!</v>
      </c>
      <c r="AE44" s="322" t="e">
        <f>+#REF!</f>
        <v>#REF!</v>
      </c>
      <c r="AF44" s="322" t="e">
        <f>+#REF!</f>
        <v>#REF!</v>
      </c>
      <c r="AG44" s="322" t="e">
        <f>+#REF!</f>
        <v>#REF!</v>
      </c>
      <c r="AH44" s="322" t="e">
        <f>+#REF!</f>
        <v>#REF!</v>
      </c>
      <c r="AI44" s="322" t="e">
        <f>+#REF!</f>
        <v>#REF!</v>
      </c>
      <c r="AJ44" s="322" t="e">
        <f>+#REF!</f>
        <v>#REF!</v>
      </c>
      <c r="AK44" s="322" t="e">
        <f>+#REF!</f>
        <v>#REF!</v>
      </c>
      <c r="AL44" s="322" t="e">
        <f>+#REF!</f>
        <v>#REF!</v>
      </c>
      <c r="AM44" s="322" t="e">
        <f>+#REF!</f>
        <v>#REF!</v>
      </c>
      <c r="AN44" s="322" t="e">
        <f>+#REF!</f>
        <v>#REF!</v>
      </c>
      <c r="AO44" s="322" t="e">
        <f>+#REF!</f>
        <v>#REF!</v>
      </c>
      <c r="AP44" s="322" t="e">
        <f>+#REF!</f>
        <v>#REF!</v>
      </c>
      <c r="AQ44" s="322" t="e">
        <f>+#REF!</f>
        <v>#REF!</v>
      </c>
      <c r="AR44" s="322" t="e">
        <f>+#REF!</f>
        <v>#REF!</v>
      </c>
      <c r="AS44" s="322" t="e">
        <f>+#REF!</f>
        <v>#REF!</v>
      </c>
      <c r="AT44" s="322" t="e">
        <f>+#REF!</f>
        <v>#REF!</v>
      </c>
      <c r="AU44" s="322" t="e">
        <f>+#REF!</f>
        <v>#REF!</v>
      </c>
      <c r="AV44" s="322" t="e">
        <f>+#REF!</f>
        <v>#REF!</v>
      </c>
      <c r="AW44" s="322" t="e">
        <f>+#REF!</f>
        <v>#REF!</v>
      </c>
      <c r="AX44" s="322" t="e">
        <f>+#REF!</f>
        <v>#REF!</v>
      </c>
      <c r="AY44" s="322" t="e">
        <f>+#REF!</f>
        <v>#REF!</v>
      </c>
      <c r="AZ44" s="322" t="e">
        <f>+#REF!</f>
        <v>#REF!</v>
      </c>
      <c r="BA44" s="322" t="e">
        <f>+#REF!</f>
        <v>#REF!</v>
      </c>
      <c r="BB44" s="322" t="e">
        <f>+#REF!</f>
        <v>#REF!</v>
      </c>
      <c r="BC44" s="322" t="e">
        <f>+#REF!</f>
        <v>#REF!</v>
      </c>
      <c r="BD44" s="322" t="e">
        <f>+#REF!</f>
        <v>#REF!</v>
      </c>
      <c r="BE44" s="322" t="e">
        <f>+#REF!</f>
        <v>#REF!</v>
      </c>
      <c r="BF44" s="322" t="e">
        <f>+#REF!</f>
        <v>#REF!</v>
      </c>
      <c r="BG44" s="322" t="e">
        <f>+#REF!</f>
        <v>#REF!</v>
      </c>
      <c r="BH44" s="322" t="e">
        <f>+#REF!</f>
        <v>#REF!</v>
      </c>
      <c r="BI44" s="322" t="e">
        <f>+#REF!</f>
        <v>#REF!</v>
      </c>
      <c r="BJ44" s="322" t="e">
        <f>+#REF!</f>
        <v>#REF!</v>
      </c>
      <c r="BK44" s="322" t="e">
        <f>+#REF!</f>
        <v>#REF!</v>
      </c>
      <c r="BL44" s="322" t="e">
        <f>+#REF!</f>
        <v>#REF!</v>
      </c>
      <c r="BM44" s="322" t="e">
        <f>+#REF!</f>
        <v>#REF!</v>
      </c>
      <c r="BN44" s="322" t="e">
        <f>+#REF!</f>
        <v>#REF!</v>
      </c>
      <c r="BO44" s="322" t="e">
        <f>+#REF!</f>
        <v>#REF!</v>
      </c>
      <c r="BP44" s="322" t="e">
        <f>+#REF!</f>
        <v>#REF!</v>
      </c>
      <c r="BQ44" s="322" t="e">
        <f>+#REF!</f>
        <v>#REF!</v>
      </c>
      <c r="BR44" s="322" t="e">
        <f>+#REF!</f>
        <v>#REF!</v>
      </c>
      <c r="BS44" s="322" t="e">
        <f>+#REF!</f>
        <v>#REF!</v>
      </c>
      <c r="BT44" s="322" t="e">
        <f>+#REF!</f>
        <v>#REF!</v>
      </c>
      <c r="BU44" s="322" t="e">
        <f>+#REF!</f>
        <v>#REF!</v>
      </c>
      <c r="BV44" s="322" t="e">
        <f>+#REF!</f>
        <v>#REF!</v>
      </c>
      <c r="BW44" s="322" t="e">
        <f>+#REF!</f>
        <v>#REF!</v>
      </c>
      <c r="BX44" s="322" t="e">
        <f>+#REF!</f>
        <v>#REF!</v>
      </c>
      <c r="BY44" s="322" t="e">
        <f>+#REF!</f>
        <v>#REF!</v>
      </c>
      <c r="BZ44" s="322" t="e">
        <f>+#REF!</f>
        <v>#REF!</v>
      </c>
      <c r="CA44" s="322" t="e">
        <f>+#REF!</f>
        <v>#REF!</v>
      </c>
      <c r="CB44" s="322" t="e">
        <f>+#REF!</f>
        <v>#REF!</v>
      </c>
      <c r="CC44" s="322" t="e">
        <f>+#REF!</f>
        <v>#REF!</v>
      </c>
      <c r="CD44" s="322" t="e">
        <f>+#REF!</f>
        <v>#REF!</v>
      </c>
      <c r="CE44" s="322" t="e">
        <f>+#REF!</f>
        <v>#REF!</v>
      </c>
      <c r="CF44" s="322" t="e">
        <f>+#REF!</f>
        <v>#REF!</v>
      </c>
      <c r="CG44" s="322" t="e">
        <f>+#REF!</f>
        <v>#REF!</v>
      </c>
      <c r="CH44" s="322" t="e">
        <f>+#REF!</f>
        <v>#REF!</v>
      </c>
      <c r="CI44" s="322" t="e">
        <f>+#REF!</f>
        <v>#REF!</v>
      </c>
      <c r="CJ44" s="322" t="e">
        <f>+#REF!</f>
        <v>#REF!</v>
      </c>
      <c r="CK44" s="322" t="e">
        <f>+#REF!</f>
        <v>#REF!</v>
      </c>
      <c r="CL44" s="322" t="e">
        <f>+#REF!</f>
        <v>#REF!</v>
      </c>
      <c r="CM44" s="322" t="e">
        <f>+#REF!</f>
        <v>#REF!</v>
      </c>
      <c r="CN44" s="322" t="e">
        <f>+#REF!</f>
        <v>#REF!</v>
      </c>
      <c r="CO44" s="322" t="e">
        <f>+#REF!</f>
        <v>#REF!</v>
      </c>
      <c r="CP44" s="322" t="e">
        <f>+#REF!</f>
        <v>#REF!</v>
      </c>
      <c r="CQ44" s="322" t="e">
        <f>+#REF!</f>
        <v>#REF!</v>
      </c>
      <c r="CR44" s="322" t="e">
        <f>+#REF!</f>
        <v>#REF!</v>
      </c>
      <c r="CS44" s="322" t="e">
        <f>+#REF!</f>
        <v>#REF!</v>
      </c>
      <c r="CT44" s="322" t="e">
        <f>+#REF!</f>
        <v>#REF!</v>
      </c>
      <c r="CU44" s="322" t="e">
        <f>+#REF!</f>
        <v>#REF!</v>
      </c>
      <c r="CV44" s="322" t="e">
        <f>+#REF!</f>
        <v>#REF!</v>
      </c>
      <c r="CW44" s="322" t="e">
        <f>+#REF!</f>
        <v>#REF!</v>
      </c>
      <c r="CX44" s="322" t="e">
        <f>+#REF!</f>
        <v>#REF!</v>
      </c>
      <c r="CY44" s="322" t="e">
        <f>+#REF!</f>
        <v>#REF!</v>
      </c>
      <c r="CZ44" s="322" t="e">
        <f>+#REF!</f>
        <v>#REF!</v>
      </c>
      <c r="DA44" s="322" t="e">
        <f>+#REF!</f>
        <v>#REF!</v>
      </c>
      <c r="DB44" s="322" t="e">
        <f>+#REF!</f>
        <v>#REF!</v>
      </c>
      <c r="DC44" s="322" t="e">
        <f>+#REF!</f>
        <v>#REF!</v>
      </c>
      <c r="DD44" s="322" t="e">
        <f>+#REF!</f>
        <v>#REF!</v>
      </c>
      <c r="DE44" s="322" t="e">
        <f>+#REF!</f>
        <v>#REF!</v>
      </c>
      <c r="DF44" s="322" t="e">
        <f>+#REF!</f>
        <v>#REF!</v>
      </c>
      <c r="DG44" s="322" t="e">
        <f>+#REF!</f>
        <v>#REF!</v>
      </c>
      <c r="DH44" s="322" t="e">
        <f>+#REF!</f>
        <v>#REF!</v>
      </c>
      <c r="DI44" s="322" t="e">
        <f>+#REF!</f>
        <v>#REF!</v>
      </c>
      <c r="DJ44" s="322" t="e">
        <f>+#REF!</f>
        <v>#REF!</v>
      </c>
      <c r="DK44" s="322" t="e">
        <f>+#REF!</f>
        <v>#REF!</v>
      </c>
      <c r="DL44" s="322" t="e">
        <f>+#REF!</f>
        <v>#REF!</v>
      </c>
      <c r="DM44" s="322" t="e">
        <f>+#REF!</f>
        <v>#REF!</v>
      </c>
      <c r="DN44" s="322" t="e">
        <f>+#REF!</f>
        <v>#REF!</v>
      </c>
      <c r="DO44" s="322" t="e">
        <f>+#REF!</f>
        <v>#REF!</v>
      </c>
      <c r="DP44" s="322" t="e">
        <f>+#REF!</f>
        <v>#REF!</v>
      </c>
      <c r="DQ44" s="322" t="e">
        <f>+#REF!</f>
        <v>#REF!</v>
      </c>
      <c r="DR44" s="322" t="e">
        <f>+#REF!</f>
        <v>#REF!</v>
      </c>
      <c r="DS44" s="322" t="e">
        <f>+#REF!</f>
        <v>#REF!</v>
      </c>
      <c r="DT44" s="322" t="e">
        <f>+#REF!</f>
        <v>#REF!</v>
      </c>
      <c r="DU44" s="322" t="e">
        <f>+#REF!</f>
        <v>#REF!</v>
      </c>
      <c r="DV44" s="322" t="e">
        <f>+#REF!</f>
        <v>#REF!</v>
      </c>
      <c r="DW44" s="322" t="e">
        <f>+#REF!</f>
        <v>#REF!</v>
      </c>
      <c r="DX44" s="322" t="e">
        <f>+#REF!</f>
        <v>#REF!</v>
      </c>
      <c r="DY44" s="322" t="e">
        <f>+#REF!</f>
        <v>#REF!</v>
      </c>
      <c r="DZ44" s="322" t="e">
        <f>+#REF!</f>
        <v>#REF!</v>
      </c>
      <c r="EA44" s="322" t="e">
        <f>+#REF!</f>
        <v>#REF!</v>
      </c>
      <c r="EB44" s="322" t="e">
        <f>+#REF!</f>
        <v>#REF!</v>
      </c>
      <c r="EC44" s="322" t="e">
        <f>+#REF!</f>
        <v>#REF!</v>
      </c>
      <c r="ED44" s="322" t="e">
        <f>+#REF!</f>
        <v>#REF!</v>
      </c>
      <c r="EE44" s="322" t="e">
        <f>+#REF!</f>
        <v>#REF!</v>
      </c>
      <c r="EF44" s="322" t="e">
        <f>+#REF!</f>
        <v>#REF!</v>
      </c>
      <c r="EG44" s="322" t="e">
        <f>+#REF!</f>
        <v>#REF!</v>
      </c>
      <c r="EH44" s="322" t="e">
        <f>+#REF!</f>
        <v>#REF!</v>
      </c>
      <c r="EI44" s="322" t="e">
        <f>+#REF!</f>
        <v>#REF!</v>
      </c>
      <c r="EJ44" s="322" t="e">
        <f>+#REF!</f>
        <v>#REF!</v>
      </c>
      <c r="EK44" s="322" t="e">
        <f>+#REF!</f>
        <v>#REF!</v>
      </c>
      <c r="EL44" s="322" t="e">
        <f>+#REF!</f>
        <v>#REF!</v>
      </c>
      <c r="EM44" s="322" t="e">
        <f>+#REF!</f>
        <v>#REF!</v>
      </c>
      <c r="EN44" s="322" t="e">
        <f>+#REF!</f>
        <v>#REF!</v>
      </c>
      <c r="EO44" s="322" t="e">
        <f>+#REF!</f>
        <v>#REF!</v>
      </c>
      <c r="EP44" s="322" t="e">
        <f>+#REF!</f>
        <v>#REF!</v>
      </c>
      <c r="EQ44" s="322" t="e">
        <f>+#REF!</f>
        <v>#REF!</v>
      </c>
      <c r="ER44" s="322" t="e">
        <f>+#REF!</f>
        <v>#REF!</v>
      </c>
      <c r="ES44" s="322" t="e">
        <f>+#REF!</f>
        <v>#REF!</v>
      </c>
      <c r="ET44" s="322" t="e">
        <f>+#REF!</f>
        <v>#REF!</v>
      </c>
      <c r="EU44" s="322" t="e">
        <f>+#REF!</f>
        <v>#REF!</v>
      </c>
      <c r="EV44" s="322" t="e">
        <f>+#REF!</f>
        <v>#REF!</v>
      </c>
      <c r="EW44" s="322" t="e">
        <f>+#REF!</f>
        <v>#REF!</v>
      </c>
      <c r="EX44" s="322" t="e">
        <f>+#REF!</f>
        <v>#REF!</v>
      </c>
      <c r="EY44" s="322" t="e">
        <f>+#REF!</f>
        <v>#REF!</v>
      </c>
      <c r="EZ44" s="322" t="e">
        <f>+#REF!</f>
        <v>#REF!</v>
      </c>
      <c r="FA44" s="322" t="e">
        <f>+#REF!</f>
        <v>#REF!</v>
      </c>
      <c r="FB44" s="322" t="e">
        <f>+#REF!</f>
        <v>#REF!</v>
      </c>
    </row>
    <row r="45" spans="1:158" hidden="1" x14ac:dyDescent="0.3">
      <c r="A45" s="309" t="s">
        <v>215</v>
      </c>
      <c r="B45" s="336" t="e">
        <f>+B44</f>
        <v>#REF!</v>
      </c>
      <c r="C45" s="336" t="e">
        <f>+B45+B46+C44</f>
        <v>#REF!</v>
      </c>
      <c r="D45" s="336" t="e">
        <f>+C45+C46+D44</f>
        <v>#REF!</v>
      </c>
      <c r="E45" s="336"/>
      <c r="F45" s="336" t="e">
        <f>+D45+D46+F44</f>
        <v>#REF!</v>
      </c>
      <c r="G45" s="336" t="e">
        <f t="shared" ref="G45:BR45" si="9">+F45+F46+G44</f>
        <v>#REF!</v>
      </c>
      <c r="H45" s="336" t="e">
        <f t="shared" si="9"/>
        <v>#REF!</v>
      </c>
      <c r="I45" s="336" t="e">
        <f t="shared" si="9"/>
        <v>#REF!</v>
      </c>
      <c r="J45" s="336" t="e">
        <f t="shared" si="9"/>
        <v>#REF!</v>
      </c>
      <c r="K45" s="310" t="e">
        <f>+J45+J46+K44</f>
        <v>#REF!</v>
      </c>
      <c r="L45" s="310" t="e">
        <f t="shared" si="9"/>
        <v>#REF!</v>
      </c>
      <c r="M45" s="336" t="e">
        <f>+L45+L46+M44</f>
        <v>#REF!</v>
      </c>
      <c r="N45" s="336" t="e">
        <f>+M45+M46+N44</f>
        <v>#REF!</v>
      </c>
      <c r="O45" s="336" t="e">
        <f t="shared" si="9"/>
        <v>#REF!</v>
      </c>
      <c r="P45" s="336" t="e">
        <f t="shared" si="9"/>
        <v>#REF!</v>
      </c>
      <c r="Q45" s="336" t="e">
        <f t="shared" si="9"/>
        <v>#REF!</v>
      </c>
      <c r="R45" s="336" t="e">
        <f t="shared" si="9"/>
        <v>#REF!</v>
      </c>
      <c r="S45" s="336" t="e">
        <f t="shared" si="9"/>
        <v>#REF!</v>
      </c>
      <c r="T45" s="336" t="e">
        <f t="shared" si="9"/>
        <v>#REF!</v>
      </c>
      <c r="U45" s="336" t="e">
        <f t="shared" si="9"/>
        <v>#REF!</v>
      </c>
      <c r="V45" s="336" t="e">
        <f t="shared" si="9"/>
        <v>#REF!</v>
      </c>
      <c r="W45" s="336" t="e">
        <f t="shared" si="9"/>
        <v>#REF!</v>
      </c>
      <c r="X45" s="336" t="e">
        <f t="shared" si="9"/>
        <v>#REF!</v>
      </c>
      <c r="Y45" s="336" t="e">
        <f t="shared" si="9"/>
        <v>#REF!</v>
      </c>
      <c r="Z45" s="336" t="e">
        <f t="shared" si="9"/>
        <v>#REF!</v>
      </c>
      <c r="AA45" s="336" t="e">
        <f t="shared" si="9"/>
        <v>#REF!</v>
      </c>
      <c r="AB45" s="336" t="e">
        <f t="shared" si="9"/>
        <v>#REF!</v>
      </c>
      <c r="AC45" s="336" t="e">
        <f t="shared" si="9"/>
        <v>#REF!</v>
      </c>
      <c r="AD45" s="336" t="e">
        <f t="shared" si="9"/>
        <v>#REF!</v>
      </c>
      <c r="AE45" s="336" t="e">
        <f t="shared" si="9"/>
        <v>#REF!</v>
      </c>
      <c r="AF45" s="336" t="e">
        <f t="shared" si="9"/>
        <v>#REF!</v>
      </c>
      <c r="AG45" s="336" t="e">
        <f t="shared" si="9"/>
        <v>#REF!</v>
      </c>
      <c r="AH45" s="336" t="e">
        <f t="shared" si="9"/>
        <v>#REF!</v>
      </c>
      <c r="AI45" s="336" t="e">
        <f t="shared" si="9"/>
        <v>#REF!</v>
      </c>
      <c r="AJ45" s="336" t="e">
        <f t="shared" si="9"/>
        <v>#REF!</v>
      </c>
      <c r="AK45" s="336" t="e">
        <f t="shared" si="9"/>
        <v>#REF!</v>
      </c>
      <c r="AL45" s="336" t="e">
        <f t="shared" si="9"/>
        <v>#REF!</v>
      </c>
      <c r="AM45" s="336" t="e">
        <f t="shared" si="9"/>
        <v>#REF!</v>
      </c>
      <c r="AN45" s="336" t="e">
        <f t="shared" si="9"/>
        <v>#REF!</v>
      </c>
      <c r="AO45" s="336" t="e">
        <f t="shared" si="9"/>
        <v>#REF!</v>
      </c>
      <c r="AP45" s="336" t="e">
        <f t="shared" si="9"/>
        <v>#REF!</v>
      </c>
      <c r="AQ45" s="336" t="e">
        <f t="shared" si="9"/>
        <v>#REF!</v>
      </c>
      <c r="AR45" s="336" t="e">
        <f t="shared" si="9"/>
        <v>#REF!</v>
      </c>
      <c r="AS45" s="336" t="e">
        <f t="shared" si="9"/>
        <v>#REF!</v>
      </c>
      <c r="AT45" s="336" t="e">
        <f t="shared" si="9"/>
        <v>#REF!</v>
      </c>
      <c r="AU45" s="336" t="e">
        <f t="shared" si="9"/>
        <v>#REF!</v>
      </c>
      <c r="AV45" s="336" t="e">
        <f t="shared" si="9"/>
        <v>#REF!</v>
      </c>
      <c r="AW45" s="336" t="e">
        <f t="shared" si="9"/>
        <v>#REF!</v>
      </c>
      <c r="AX45" s="336" t="e">
        <f t="shared" si="9"/>
        <v>#REF!</v>
      </c>
      <c r="AY45" s="336" t="e">
        <f t="shared" si="9"/>
        <v>#REF!</v>
      </c>
      <c r="AZ45" s="336" t="e">
        <f t="shared" si="9"/>
        <v>#REF!</v>
      </c>
      <c r="BA45" s="336" t="e">
        <f t="shared" si="9"/>
        <v>#REF!</v>
      </c>
      <c r="BB45" s="336" t="e">
        <f t="shared" si="9"/>
        <v>#REF!</v>
      </c>
      <c r="BC45" s="336" t="e">
        <f t="shared" si="9"/>
        <v>#REF!</v>
      </c>
      <c r="BD45" s="336" t="e">
        <f t="shared" si="9"/>
        <v>#REF!</v>
      </c>
      <c r="BE45" s="336" t="e">
        <f t="shared" si="9"/>
        <v>#REF!</v>
      </c>
      <c r="BF45" s="336" t="e">
        <f t="shared" si="9"/>
        <v>#REF!</v>
      </c>
      <c r="BG45" s="336" t="e">
        <f t="shared" si="9"/>
        <v>#REF!</v>
      </c>
      <c r="BH45" s="336" t="e">
        <f t="shared" si="9"/>
        <v>#REF!</v>
      </c>
      <c r="BI45" s="336" t="e">
        <f t="shared" si="9"/>
        <v>#REF!</v>
      </c>
      <c r="BJ45" s="336" t="e">
        <f t="shared" si="9"/>
        <v>#REF!</v>
      </c>
      <c r="BK45" s="336" t="e">
        <f t="shared" si="9"/>
        <v>#REF!</v>
      </c>
      <c r="BL45" s="336" t="e">
        <f t="shared" si="9"/>
        <v>#REF!</v>
      </c>
      <c r="BM45" s="336" t="e">
        <f t="shared" si="9"/>
        <v>#REF!</v>
      </c>
      <c r="BN45" s="336" t="e">
        <f t="shared" si="9"/>
        <v>#REF!</v>
      </c>
      <c r="BO45" s="336" t="e">
        <f t="shared" si="9"/>
        <v>#REF!</v>
      </c>
      <c r="BP45" s="336" t="e">
        <f t="shared" si="9"/>
        <v>#REF!</v>
      </c>
      <c r="BQ45" s="336" t="e">
        <f t="shared" si="9"/>
        <v>#REF!</v>
      </c>
      <c r="BR45" s="336" t="e">
        <f t="shared" si="9"/>
        <v>#REF!</v>
      </c>
      <c r="BS45" s="336" t="e">
        <f t="shared" ref="BS45:ED45" si="10">+BR45+BR46+BS44</f>
        <v>#REF!</v>
      </c>
      <c r="BT45" s="336" t="e">
        <f t="shared" si="10"/>
        <v>#REF!</v>
      </c>
      <c r="BU45" s="336" t="e">
        <f t="shared" si="10"/>
        <v>#REF!</v>
      </c>
      <c r="BV45" s="336" t="e">
        <f t="shared" si="10"/>
        <v>#REF!</v>
      </c>
      <c r="BW45" s="336" t="e">
        <f t="shared" si="10"/>
        <v>#REF!</v>
      </c>
      <c r="BX45" s="336" t="e">
        <f t="shared" si="10"/>
        <v>#REF!</v>
      </c>
      <c r="BY45" s="336" t="e">
        <f t="shared" si="10"/>
        <v>#REF!</v>
      </c>
      <c r="BZ45" s="336" t="e">
        <f t="shared" si="10"/>
        <v>#REF!</v>
      </c>
      <c r="CA45" s="336" t="e">
        <f t="shared" si="10"/>
        <v>#REF!</v>
      </c>
      <c r="CB45" s="336" t="e">
        <f t="shared" si="10"/>
        <v>#REF!</v>
      </c>
      <c r="CC45" s="336" t="e">
        <f t="shared" si="10"/>
        <v>#REF!</v>
      </c>
      <c r="CD45" s="336" t="e">
        <f t="shared" si="10"/>
        <v>#REF!</v>
      </c>
      <c r="CE45" s="336" t="e">
        <f t="shared" si="10"/>
        <v>#REF!</v>
      </c>
      <c r="CF45" s="336" t="e">
        <f t="shared" si="10"/>
        <v>#REF!</v>
      </c>
      <c r="CG45" s="336" t="e">
        <f t="shared" si="10"/>
        <v>#REF!</v>
      </c>
      <c r="CH45" s="336" t="e">
        <f t="shared" si="10"/>
        <v>#REF!</v>
      </c>
      <c r="CI45" s="336" t="e">
        <f t="shared" si="10"/>
        <v>#REF!</v>
      </c>
      <c r="CJ45" s="336" t="e">
        <f t="shared" si="10"/>
        <v>#REF!</v>
      </c>
      <c r="CK45" s="336" t="e">
        <f t="shared" si="10"/>
        <v>#REF!</v>
      </c>
      <c r="CL45" s="336" t="e">
        <f t="shared" si="10"/>
        <v>#REF!</v>
      </c>
      <c r="CM45" s="336" t="e">
        <f t="shared" si="10"/>
        <v>#REF!</v>
      </c>
      <c r="CN45" s="336" t="e">
        <f t="shared" si="10"/>
        <v>#REF!</v>
      </c>
      <c r="CO45" s="336" t="e">
        <f t="shared" si="10"/>
        <v>#REF!</v>
      </c>
      <c r="CP45" s="336" t="e">
        <f t="shared" si="10"/>
        <v>#REF!</v>
      </c>
      <c r="CQ45" s="336" t="e">
        <f t="shared" si="10"/>
        <v>#REF!</v>
      </c>
      <c r="CR45" s="336" t="e">
        <f t="shared" si="10"/>
        <v>#REF!</v>
      </c>
      <c r="CS45" s="336" t="e">
        <f t="shared" si="10"/>
        <v>#REF!</v>
      </c>
      <c r="CT45" s="336" t="e">
        <f t="shared" si="10"/>
        <v>#REF!</v>
      </c>
      <c r="CU45" s="336" t="e">
        <f t="shared" si="10"/>
        <v>#REF!</v>
      </c>
      <c r="CV45" s="336" t="e">
        <f t="shared" si="10"/>
        <v>#REF!</v>
      </c>
      <c r="CW45" s="336" t="e">
        <f t="shared" si="10"/>
        <v>#REF!</v>
      </c>
      <c r="CX45" s="336" t="e">
        <f t="shared" si="10"/>
        <v>#REF!</v>
      </c>
      <c r="CY45" s="336" t="e">
        <f t="shared" si="10"/>
        <v>#REF!</v>
      </c>
      <c r="CZ45" s="336" t="e">
        <f t="shared" si="10"/>
        <v>#REF!</v>
      </c>
      <c r="DA45" s="336" t="e">
        <f t="shared" si="10"/>
        <v>#REF!</v>
      </c>
      <c r="DB45" s="336" t="e">
        <f t="shared" si="10"/>
        <v>#REF!</v>
      </c>
      <c r="DC45" s="336" t="e">
        <f t="shared" si="10"/>
        <v>#REF!</v>
      </c>
      <c r="DD45" s="336" t="e">
        <f t="shared" si="10"/>
        <v>#REF!</v>
      </c>
      <c r="DE45" s="336" t="e">
        <f t="shared" si="10"/>
        <v>#REF!</v>
      </c>
      <c r="DF45" s="336" t="e">
        <f t="shared" si="10"/>
        <v>#REF!</v>
      </c>
      <c r="DG45" s="336" t="e">
        <f t="shared" si="10"/>
        <v>#REF!</v>
      </c>
      <c r="DH45" s="336" t="e">
        <f t="shared" si="10"/>
        <v>#REF!</v>
      </c>
      <c r="DI45" s="336" t="e">
        <f t="shared" si="10"/>
        <v>#REF!</v>
      </c>
      <c r="DJ45" s="336" t="e">
        <f t="shared" si="10"/>
        <v>#REF!</v>
      </c>
      <c r="DK45" s="336" t="e">
        <f t="shared" si="10"/>
        <v>#REF!</v>
      </c>
      <c r="DL45" s="336" t="e">
        <f t="shared" si="10"/>
        <v>#REF!</v>
      </c>
      <c r="DM45" s="336" t="e">
        <f t="shared" si="10"/>
        <v>#REF!</v>
      </c>
      <c r="DN45" s="336" t="e">
        <f t="shared" si="10"/>
        <v>#REF!</v>
      </c>
      <c r="DO45" s="336" t="e">
        <f t="shared" si="10"/>
        <v>#REF!</v>
      </c>
      <c r="DP45" s="336" t="e">
        <f t="shared" si="10"/>
        <v>#REF!</v>
      </c>
      <c r="DQ45" s="336" t="e">
        <f t="shared" si="10"/>
        <v>#REF!</v>
      </c>
      <c r="DR45" s="336" t="e">
        <f t="shared" si="10"/>
        <v>#REF!</v>
      </c>
      <c r="DS45" s="336" t="e">
        <f t="shared" si="10"/>
        <v>#REF!</v>
      </c>
      <c r="DT45" s="336" t="e">
        <f t="shared" si="10"/>
        <v>#REF!</v>
      </c>
      <c r="DU45" s="336" t="e">
        <f t="shared" si="10"/>
        <v>#REF!</v>
      </c>
      <c r="DV45" s="336" t="e">
        <f t="shared" si="10"/>
        <v>#REF!</v>
      </c>
      <c r="DW45" s="336" t="e">
        <f t="shared" si="10"/>
        <v>#REF!</v>
      </c>
      <c r="DX45" s="336" t="e">
        <f t="shared" si="10"/>
        <v>#REF!</v>
      </c>
      <c r="DY45" s="336" t="e">
        <f t="shared" si="10"/>
        <v>#REF!</v>
      </c>
      <c r="DZ45" s="336" t="e">
        <f t="shared" si="10"/>
        <v>#REF!</v>
      </c>
      <c r="EA45" s="336" t="e">
        <f t="shared" si="10"/>
        <v>#REF!</v>
      </c>
      <c r="EB45" s="336" t="e">
        <f t="shared" si="10"/>
        <v>#REF!</v>
      </c>
      <c r="EC45" s="336" t="e">
        <f t="shared" si="10"/>
        <v>#REF!</v>
      </c>
      <c r="ED45" s="336" t="e">
        <f t="shared" si="10"/>
        <v>#REF!</v>
      </c>
      <c r="EE45" s="336" t="e">
        <f t="shared" ref="EE45:FB45" si="11">+ED45+ED46+EE44</f>
        <v>#REF!</v>
      </c>
      <c r="EF45" s="336" t="e">
        <f t="shared" si="11"/>
        <v>#REF!</v>
      </c>
      <c r="EG45" s="336" t="e">
        <f t="shared" si="11"/>
        <v>#REF!</v>
      </c>
      <c r="EH45" s="336" t="e">
        <f t="shared" si="11"/>
        <v>#REF!</v>
      </c>
      <c r="EI45" s="336" t="e">
        <f t="shared" si="11"/>
        <v>#REF!</v>
      </c>
      <c r="EJ45" s="336" t="e">
        <f t="shared" si="11"/>
        <v>#REF!</v>
      </c>
      <c r="EK45" s="336" t="e">
        <f t="shared" si="11"/>
        <v>#REF!</v>
      </c>
      <c r="EL45" s="336" t="e">
        <f t="shared" si="11"/>
        <v>#REF!</v>
      </c>
      <c r="EM45" s="336" t="e">
        <f t="shared" si="11"/>
        <v>#REF!</v>
      </c>
      <c r="EN45" s="336" t="e">
        <f t="shared" si="11"/>
        <v>#REF!</v>
      </c>
      <c r="EO45" s="336" t="e">
        <f t="shared" si="11"/>
        <v>#REF!</v>
      </c>
      <c r="EP45" s="336" t="e">
        <f t="shared" si="11"/>
        <v>#REF!</v>
      </c>
      <c r="EQ45" s="336" t="e">
        <f t="shared" si="11"/>
        <v>#REF!</v>
      </c>
      <c r="ER45" s="336" t="e">
        <f t="shared" si="11"/>
        <v>#REF!</v>
      </c>
      <c r="ES45" s="336" t="e">
        <f t="shared" si="11"/>
        <v>#REF!</v>
      </c>
      <c r="ET45" s="336" t="e">
        <f t="shared" si="11"/>
        <v>#REF!</v>
      </c>
      <c r="EU45" s="336" t="e">
        <f t="shared" si="11"/>
        <v>#REF!</v>
      </c>
      <c r="EV45" s="336" t="e">
        <f t="shared" si="11"/>
        <v>#REF!</v>
      </c>
      <c r="EW45" s="336" t="e">
        <f t="shared" si="11"/>
        <v>#REF!</v>
      </c>
      <c r="EX45" s="336" t="e">
        <f t="shared" si="11"/>
        <v>#REF!</v>
      </c>
      <c r="EY45" s="336" t="e">
        <f t="shared" si="11"/>
        <v>#REF!</v>
      </c>
      <c r="EZ45" s="336" t="e">
        <f t="shared" si="11"/>
        <v>#REF!</v>
      </c>
      <c r="FA45" s="336" t="e">
        <f t="shared" si="11"/>
        <v>#REF!</v>
      </c>
      <c r="FB45" s="336" t="e">
        <f t="shared" si="11"/>
        <v>#REF!</v>
      </c>
    </row>
    <row r="46" spans="1:158" hidden="1" x14ac:dyDescent="0.3">
      <c r="A46" s="309" t="s">
        <v>146</v>
      </c>
      <c r="B46" s="309" t="e">
        <f>+B45*(#REF!/12)</f>
        <v>#REF!</v>
      </c>
      <c r="C46" s="309" t="e">
        <f>+C45*(#REF!/12)</f>
        <v>#REF!</v>
      </c>
      <c r="D46" s="309" t="e">
        <f>+D45*(#REF!/12)</f>
        <v>#REF!</v>
      </c>
      <c r="F46" s="309" t="e">
        <f>+F45*(#REF!/12)</f>
        <v>#REF!</v>
      </c>
      <c r="G46" s="309" t="e">
        <f>+G45*(#REF!/12)</f>
        <v>#REF!</v>
      </c>
      <c r="H46" s="309" t="e">
        <f>+H45*(#REF!/12)</f>
        <v>#REF!</v>
      </c>
      <c r="I46" s="309" t="e">
        <f>+I45*(#REF!/12)</f>
        <v>#REF!</v>
      </c>
      <c r="J46" s="309" t="e">
        <f>+J45*(#REF!/12)</f>
        <v>#REF!</v>
      </c>
      <c r="K46" s="310" t="e">
        <f>+K45*(#REF!/12)</f>
        <v>#REF!</v>
      </c>
      <c r="L46" s="310" t="e">
        <f>+L45*(#REF!/12)</f>
        <v>#REF!</v>
      </c>
      <c r="M46" s="309" t="e">
        <f>+M45*(#REF!/12)</f>
        <v>#REF!</v>
      </c>
      <c r="N46" s="309" t="e">
        <f>+N45*(#REF!/12)</f>
        <v>#REF!</v>
      </c>
      <c r="O46" s="309" t="e">
        <f>+O45*(#REF!/12)</f>
        <v>#REF!</v>
      </c>
      <c r="P46" s="309" t="e">
        <f>+P45*(#REF!/12)</f>
        <v>#REF!</v>
      </c>
      <c r="Q46" s="309" t="e">
        <f>+Q45*(#REF!/12)</f>
        <v>#REF!</v>
      </c>
      <c r="R46" s="309" t="e">
        <f>+R45*(#REF!/12)</f>
        <v>#REF!</v>
      </c>
      <c r="S46" s="309" t="e">
        <f>+S45*(#REF!/12)</f>
        <v>#REF!</v>
      </c>
      <c r="T46" s="309" t="e">
        <f>+T45*(#REF!/12)</f>
        <v>#REF!</v>
      </c>
      <c r="U46" s="309" t="e">
        <f>+U45*(#REF!/12)</f>
        <v>#REF!</v>
      </c>
      <c r="V46" s="309" t="e">
        <f>+V45*(#REF!/12)</f>
        <v>#REF!</v>
      </c>
      <c r="W46" s="309" t="e">
        <f>+W45*(#REF!/12)</f>
        <v>#REF!</v>
      </c>
      <c r="X46" s="309" t="e">
        <f>+X45*(#REF!/12)</f>
        <v>#REF!</v>
      </c>
      <c r="Y46" s="309" t="e">
        <f>+Y45*(#REF!/12)</f>
        <v>#REF!</v>
      </c>
      <c r="Z46" s="309" t="e">
        <f>+Z45*(#REF!/12)</f>
        <v>#REF!</v>
      </c>
      <c r="AA46" s="309" t="e">
        <f>+AA45*(#REF!/12)</f>
        <v>#REF!</v>
      </c>
      <c r="AB46" s="309" t="e">
        <f>+AB45*(#REF!/12)</f>
        <v>#REF!</v>
      </c>
      <c r="AC46" s="309" t="e">
        <f>+AC45*(#REF!/12)</f>
        <v>#REF!</v>
      </c>
      <c r="AD46" s="309" t="e">
        <f>+AD45*(#REF!/12)</f>
        <v>#REF!</v>
      </c>
      <c r="AE46" s="309" t="e">
        <f>+AE45*(#REF!/12)</f>
        <v>#REF!</v>
      </c>
      <c r="AF46" s="309" t="e">
        <f>+AF45*(#REF!/12)</f>
        <v>#REF!</v>
      </c>
      <c r="AG46" s="309" t="e">
        <f>+AG45*(#REF!/12)</f>
        <v>#REF!</v>
      </c>
      <c r="AH46" s="309" t="e">
        <f>+AH45*(#REF!/12)</f>
        <v>#REF!</v>
      </c>
      <c r="AI46" s="309" t="e">
        <f>+AI45*(#REF!/12)</f>
        <v>#REF!</v>
      </c>
      <c r="AJ46" s="309" t="e">
        <f>+AJ45*(#REF!/12)</f>
        <v>#REF!</v>
      </c>
      <c r="AK46" s="309" t="e">
        <f>+AK45*(#REF!/12)</f>
        <v>#REF!</v>
      </c>
      <c r="AL46" s="309" t="e">
        <f>+AL45*(#REF!/12)</f>
        <v>#REF!</v>
      </c>
      <c r="AM46" s="309" t="e">
        <f>+AM45*(#REF!/12)</f>
        <v>#REF!</v>
      </c>
      <c r="AN46" s="309" t="e">
        <f>+AN45*(#REF!/12)</f>
        <v>#REF!</v>
      </c>
      <c r="AO46" s="309" t="e">
        <f>+AO45*(#REF!/12)</f>
        <v>#REF!</v>
      </c>
      <c r="AP46" s="309" t="e">
        <f>+AP45*(#REF!/12)</f>
        <v>#REF!</v>
      </c>
      <c r="AQ46" s="309" t="e">
        <f>+AQ45*(#REF!/12)</f>
        <v>#REF!</v>
      </c>
      <c r="AR46" s="309" t="e">
        <f>+AR45*(#REF!/12)</f>
        <v>#REF!</v>
      </c>
      <c r="AS46" s="309" t="e">
        <f>+AS45*(#REF!/12)</f>
        <v>#REF!</v>
      </c>
      <c r="AT46" s="309" t="e">
        <f>+AT45*(#REF!/12)</f>
        <v>#REF!</v>
      </c>
      <c r="AU46" s="309" t="e">
        <f>+AU45*(#REF!/12)</f>
        <v>#REF!</v>
      </c>
      <c r="AV46" s="309" t="e">
        <f>+AV45*(#REF!/12)</f>
        <v>#REF!</v>
      </c>
      <c r="AW46" s="309" t="e">
        <f>+AW45*(#REF!/12)</f>
        <v>#REF!</v>
      </c>
      <c r="AX46" s="309" t="e">
        <f>+AX45*(#REF!/12)</f>
        <v>#REF!</v>
      </c>
      <c r="AY46" s="309" t="e">
        <f>+AY45*(#REF!/12)</f>
        <v>#REF!</v>
      </c>
      <c r="AZ46" s="309" t="e">
        <f>+AZ45*(#REF!/12)</f>
        <v>#REF!</v>
      </c>
      <c r="BA46" s="309" t="e">
        <f>+BA45*(#REF!/12)</f>
        <v>#REF!</v>
      </c>
      <c r="BB46" s="309" t="e">
        <f>+BB45*(#REF!/12)</f>
        <v>#REF!</v>
      </c>
      <c r="BC46" s="309" t="e">
        <f>+BC45*(#REF!/12)</f>
        <v>#REF!</v>
      </c>
      <c r="BD46" s="309" t="e">
        <f>+BD45*(#REF!/12)</f>
        <v>#REF!</v>
      </c>
      <c r="BE46" s="309" t="e">
        <f>+BE45*(#REF!/12)</f>
        <v>#REF!</v>
      </c>
      <c r="BF46" s="309" t="e">
        <f>+BF45*(#REF!/12)</f>
        <v>#REF!</v>
      </c>
      <c r="BG46" s="309" t="e">
        <f>+BG45*(#REF!/12)</f>
        <v>#REF!</v>
      </c>
      <c r="BH46" s="309" t="e">
        <f>+BH45*(#REF!/12)</f>
        <v>#REF!</v>
      </c>
      <c r="BI46" s="309" t="e">
        <f>+BI45*(#REF!/12)</f>
        <v>#REF!</v>
      </c>
      <c r="BJ46" s="309" t="e">
        <f>+BJ45*(#REF!/12)</f>
        <v>#REF!</v>
      </c>
      <c r="BK46" s="309" t="e">
        <f>+BK45*(#REF!/12)</f>
        <v>#REF!</v>
      </c>
      <c r="BL46" s="309" t="e">
        <f>+BL45*(#REF!/12)</f>
        <v>#REF!</v>
      </c>
      <c r="BM46" s="309" t="e">
        <f>+BM45*(#REF!/12)</f>
        <v>#REF!</v>
      </c>
      <c r="BN46" s="309" t="e">
        <f>+BN45*(#REF!/12)</f>
        <v>#REF!</v>
      </c>
      <c r="BO46" s="309" t="e">
        <f>+BO45*(#REF!/12)</f>
        <v>#REF!</v>
      </c>
      <c r="BP46" s="309" t="e">
        <f>+BP45*(#REF!/12)</f>
        <v>#REF!</v>
      </c>
      <c r="BQ46" s="309" t="e">
        <f>+BQ45*(#REF!/12)</f>
        <v>#REF!</v>
      </c>
      <c r="BR46" s="309" t="e">
        <f>+BR45*(#REF!/12)</f>
        <v>#REF!</v>
      </c>
      <c r="BS46" s="309" t="e">
        <f>+BS45*(#REF!/12)</f>
        <v>#REF!</v>
      </c>
      <c r="BT46" s="309" t="e">
        <f>+BT45*(#REF!/12)</f>
        <v>#REF!</v>
      </c>
      <c r="BU46" s="309" t="e">
        <f>+BU45*(#REF!/12)</f>
        <v>#REF!</v>
      </c>
      <c r="BV46" s="309" t="e">
        <f>+BV45*(#REF!/12)</f>
        <v>#REF!</v>
      </c>
      <c r="BW46" s="309" t="e">
        <f>+BW45*(#REF!/12)</f>
        <v>#REF!</v>
      </c>
      <c r="BX46" s="309" t="e">
        <f>+BX45*(#REF!/12)</f>
        <v>#REF!</v>
      </c>
      <c r="BY46" s="309" t="e">
        <f>+BY45*(#REF!/12)</f>
        <v>#REF!</v>
      </c>
      <c r="BZ46" s="309" t="e">
        <f>+BZ45*(#REF!/12)</f>
        <v>#REF!</v>
      </c>
      <c r="CA46" s="309" t="e">
        <f>+CA45*(#REF!/12)</f>
        <v>#REF!</v>
      </c>
      <c r="CB46" s="309" t="e">
        <f>+CB45*(#REF!/12)</f>
        <v>#REF!</v>
      </c>
      <c r="CC46" s="309" t="e">
        <f>+CC45*(#REF!/12)</f>
        <v>#REF!</v>
      </c>
      <c r="CD46" s="309" t="e">
        <f>+CD45*(#REF!/12)</f>
        <v>#REF!</v>
      </c>
      <c r="CE46" s="309" t="e">
        <f>+CE45*(#REF!/12)</f>
        <v>#REF!</v>
      </c>
      <c r="CF46" s="309" t="e">
        <f>+CF45*(#REF!/12)</f>
        <v>#REF!</v>
      </c>
      <c r="CG46" s="309" t="e">
        <f>+CG45*(#REF!/12)</f>
        <v>#REF!</v>
      </c>
      <c r="CH46" s="309" t="e">
        <f>+CH45*(#REF!/12)</f>
        <v>#REF!</v>
      </c>
      <c r="CI46" s="309" t="e">
        <f>+CI45*(#REF!/12)</f>
        <v>#REF!</v>
      </c>
      <c r="CJ46" s="309" t="e">
        <f>+CJ45*(#REF!/12)</f>
        <v>#REF!</v>
      </c>
      <c r="CK46" s="309" t="e">
        <f>+CK45*(#REF!/12)</f>
        <v>#REF!</v>
      </c>
      <c r="CL46" s="309" t="e">
        <f>+CL45*(#REF!/12)</f>
        <v>#REF!</v>
      </c>
      <c r="CM46" s="309" t="e">
        <f>+CM45*(#REF!/12)</f>
        <v>#REF!</v>
      </c>
      <c r="CN46" s="309" t="e">
        <f>+CN45*(#REF!/12)</f>
        <v>#REF!</v>
      </c>
      <c r="CO46" s="309" t="e">
        <f>+CO45*(#REF!/12)</f>
        <v>#REF!</v>
      </c>
      <c r="CP46" s="309" t="e">
        <f>+CP45*(#REF!/12)</f>
        <v>#REF!</v>
      </c>
      <c r="CQ46" s="309" t="e">
        <f>+CQ45*(#REF!/12)</f>
        <v>#REF!</v>
      </c>
      <c r="CR46" s="309" t="e">
        <f>+CR45*(#REF!/12)</f>
        <v>#REF!</v>
      </c>
      <c r="CS46" s="309" t="e">
        <f>+CS45*(#REF!/12)</f>
        <v>#REF!</v>
      </c>
      <c r="CT46" s="309" t="e">
        <f>+CT45*(#REF!/12)</f>
        <v>#REF!</v>
      </c>
      <c r="CU46" s="309" t="e">
        <f>+CU45*(#REF!/12)</f>
        <v>#REF!</v>
      </c>
      <c r="CV46" s="309" t="e">
        <f>+CV45*(#REF!/12)</f>
        <v>#REF!</v>
      </c>
      <c r="CW46" s="309" t="e">
        <f>+CW45*(#REF!/12)</f>
        <v>#REF!</v>
      </c>
      <c r="CX46" s="309" t="e">
        <f>+CX45*(#REF!/12)</f>
        <v>#REF!</v>
      </c>
      <c r="CY46" s="309" t="e">
        <f>+CY45*(#REF!/12)</f>
        <v>#REF!</v>
      </c>
      <c r="CZ46" s="309" t="e">
        <f>+CZ45*(#REF!/12)</f>
        <v>#REF!</v>
      </c>
      <c r="DA46" s="309" t="e">
        <f>+DA45*(#REF!/12)</f>
        <v>#REF!</v>
      </c>
      <c r="DB46" s="309" t="e">
        <f>+DB45*(#REF!/12)</f>
        <v>#REF!</v>
      </c>
      <c r="DC46" s="309" t="e">
        <f>+DC45*(#REF!/12)</f>
        <v>#REF!</v>
      </c>
      <c r="DD46" s="309" t="e">
        <f>+DD45*(#REF!/12)</f>
        <v>#REF!</v>
      </c>
      <c r="DE46" s="309" t="e">
        <f>+DE45*(#REF!/12)</f>
        <v>#REF!</v>
      </c>
      <c r="DF46" s="309" t="e">
        <f>+DF45*(#REF!/12)</f>
        <v>#REF!</v>
      </c>
      <c r="DG46" s="309" t="e">
        <f>+DG45*(#REF!/12)</f>
        <v>#REF!</v>
      </c>
      <c r="DH46" s="309" t="e">
        <f>+DH45*(#REF!/12)</f>
        <v>#REF!</v>
      </c>
      <c r="DI46" s="309" t="e">
        <f>+DI45*(#REF!/12)</f>
        <v>#REF!</v>
      </c>
      <c r="DJ46" s="309" t="e">
        <f>+DJ45*(#REF!/12)</f>
        <v>#REF!</v>
      </c>
      <c r="DK46" s="309" t="e">
        <f>+DK45*(#REF!/12)</f>
        <v>#REF!</v>
      </c>
      <c r="DL46" s="309" t="e">
        <f>+DL45*(#REF!/12)</f>
        <v>#REF!</v>
      </c>
      <c r="DM46" s="309" t="e">
        <f>+DM45*(#REF!/12)</f>
        <v>#REF!</v>
      </c>
      <c r="DN46" s="309" t="e">
        <f>+DN45*(#REF!/12)</f>
        <v>#REF!</v>
      </c>
      <c r="DO46" s="309" t="e">
        <f>+DO45*(#REF!/12)</f>
        <v>#REF!</v>
      </c>
      <c r="DP46" s="309" t="e">
        <f>+DP45*(#REF!/12)</f>
        <v>#REF!</v>
      </c>
      <c r="DQ46" s="309" t="e">
        <f>+DQ45*(#REF!/12)</f>
        <v>#REF!</v>
      </c>
      <c r="DR46" s="309" t="e">
        <f>+DR45*(#REF!/12)</f>
        <v>#REF!</v>
      </c>
      <c r="DS46" s="309" t="e">
        <f>+DS45*(#REF!/12)</f>
        <v>#REF!</v>
      </c>
      <c r="DT46" s="309" t="e">
        <f>+DT45*(#REF!/12)</f>
        <v>#REF!</v>
      </c>
      <c r="DU46" s="309" t="e">
        <f>+DU45*(#REF!/12)</f>
        <v>#REF!</v>
      </c>
      <c r="DV46" s="309" t="e">
        <f>+DV45*(#REF!/12)</f>
        <v>#REF!</v>
      </c>
      <c r="DW46" s="309" t="e">
        <f>+DW45*(#REF!/12)</f>
        <v>#REF!</v>
      </c>
      <c r="DX46" s="309" t="e">
        <f>+DX45*(#REF!/12)</f>
        <v>#REF!</v>
      </c>
      <c r="DY46" s="309" t="e">
        <f>+DY45*(#REF!/12)</f>
        <v>#REF!</v>
      </c>
      <c r="DZ46" s="309" t="e">
        <f>+DZ45*(#REF!/12)</f>
        <v>#REF!</v>
      </c>
      <c r="EA46" s="309" t="e">
        <f>+EA45*(#REF!/12)</f>
        <v>#REF!</v>
      </c>
      <c r="EB46" s="309" t="e">
        <f>+EB45*(#REF!/12)</f>
        <v>#REF!</v>
      </c>
      <c r="EC46" s="309" t="e">
        <f>+EC45*(#REF!/12)</f>
        <v>#REF!</v>
      </c>
      <c r="ED46" s="309" t="e">
        <f>+ED45*(#REF!/12)</f>
        <v>#REF!</v>
      </c>
      <c r="EE46" s="309" t="e">
        <f>+EE45*(#REF!/12)</f>
        <v>#REF!</v>
      </c>
      <c r="EF46" s="309" t="e">
        <f>+EF45*(#REF!/12)</f>
        <v>#REF!</v>
      </c>
      <c r="EG46" s="309" t="e">
        <f>+EG45*(#REF!/12)</f>
        <v>#REF!</v>
      </c>
      <c r="EH46" s="309" t="e">
        <f>+EH45*(#REF!/12)</f>
        <v>#REF!</v>
      </c>
      <c r="EI46" s="309" t="e">
        <f>+EI45*(#REF!/12)</f>
        <v>#REF!</v>
      </c>
      <c r="EJ46" s="309" t="e">
        <f>+EJ45*(#REF!/12)</f>
        <v>#REF!</v>
      </c>
      <c r="EK46" s="309" t="e">
        <f>+EK45*(#REF!/12)</f>
        <v>#REF!</v>
      </c>
      <c r="EL46" s="309" t="e">
        <f>+EL45*(#REF!/12)</f>
        <v>#REF!</v>
      </c>
      <c r="EM46" s="309" t="e">
        <f>+EM45*(#REF!/12)</f>
        <v>#REF!</v>
      </c>
      <c r="EN46" s="309" t="e">
        <f>+EN45*(#REF!/12)</f>
        <v>#REF!</v>
      </c>
      <c r="EO46" s="309" t="e">
        <f>+EO45*(#REF!/12)</f>
        <v>#REF!</v>
      </c>
      <c r="EP46" s="309" t="e">
        <f>+EP45*(#REF!/12)</f>
        <v>#REF!</v>
      </c>
      <c r="EQ46" s="309" t="e">
        <f>+EQ45*(#REF!/12)</f>
        <v>#REF!</v>
      </c>
      <c r="ER46" s="309" t="e">
        <f>+ER45*(#REF!/12)</f>
        <v>#REF!</v>
      </c>
      <c r="ES46" s="309" t="e">
        <f>+ES45*(#REF!/12)</f>
        <v>#REF!</v>
      </c>
      <c r="ET46" s="309" t="e">
        <f>+ET45*(#REF!/12)</f>
        <v>#REF!</v>
      </c>
      <c r="EU46" s="309" t="e">
        <f>+EU45*(#REF!/12)</f>
        <v>#REF!</v>
      </c>
      <c r="EV46" s="309" t="e">
        <f>+EV45*(#REF!/12)</f>
        <v>#REF!</v>
      </c>
      <c r="EW46" s="309" t="e">
        <f>+EW45*(#REF!/12)</f>
        <v>#REF!</v>
      </c>
      <c r="EX46" s="309" t="e">
        <f>+EX45*(#REF!/12)</f>
        <v>#REF!</v>
      </c>
      <c r="EY46" s="309" t="e">
        <f>+EY45*(#REF!/12)</f>
        <v>#REF!</v>
      </c>
      <c r="EZ46" s="309" t="e">
        <f>+EZ45*(#REF!/12)</f>
        <v>#REF!</v>
      </c>
      <c r="FA46" s="309" t="e">
        <f>+FA45*(#REF!/12)</f>
        <v>#REF!</v>
      </c>
      <c r="FB46" s="309" t="e">
        <f>+FB45*(#REF!/12)</f>
        <v>#REF!</v>
      </c>
    </row>
    <row r="47" spans="1:158" hidden="1" x14ac:dyDescent="0.3"/>
    <row r="48" spans="1:158" hidden="1" x14ac:dyDescent="0.3"/>
    <row r="66" spans="1:2" x14ac:dyDescent="0.3">
      <c r="A66" s="309">
        <v>0</v>
      </c>
      <c r="B66" s="322">
        <f t="shared" ref="B66:B76" si="12">+C$7</f>
        <v>3500000</v>
      </c>
    </row>
    <row r="67" spans="1:2" x14ac:dyDescent="0.3">
      <c r="A67" s="309">
        <v>1</v>
      </c>
      <c r="B67" s="322">
        <f t="shared" si="12"/>
        <v>3500000</v>
      </c>
    </row>
    <row r="68" spans="1:2" x14ac:dyDescent="0.3">
      <c r="A68" s="309">
        <v>2</v>
      </c>
      <c r="B68" s="322">
        <f t="shared" si="12"/>
        <v>3500000</v>
      </c>
    </row>
    <row r="69" spans="1:2" x14ac:dyDescent="0.3">
      <c r="A69" s="309">
        <v>3</v>
      </c>
      <c r="B69" s="322">
        <f t="shared" si="12"/>
        <v>3500000</v>
      </c>
    </row>
    <row r="70" spans="1:2" x14ac:dyDescent="0.3">
      <c r="A70" s="309">
        <v>4</v>
      </c>
      <c r="B70" s="322">
        <f t="shared" si="12"/>
        <v>3500000</v>
      </c>
    </row>
    <row r="71" spans="1:2" x14ac:dyDescent="0.3">
      <c r="A71" s="309">
        <v>5</v>
      </c>
      <c r="B71" s="322">
        <f t="shared" si="12"/>
        <v>3500000</v>
      </c>
    </row>
    <row r="72" spans="1:2" x14ac:dyDescent="0.3">
      <c r="A72" s="309">
        <v>6</v>
      </c>
      <c r="B72" s="322">
        <f t="shared" si="12"/>
        <v>3500000</v>
      </c>
    </row>
    <row r="73" spans="1:2" x14ac:dyDescent="0.3">
      <c r="A73" s="309">
        <v>7</v>
      </c>
      <c r="B73" s="322">
        <f t="shared" si="12"/>
        <v>3500000</v>
      </c>
    </row>
    <row r="74" spans="1:2" x14ac:dyDescent="0.3">
      <c r="A74" s="309">
        <v>8</v>
      </c>
      <c r="B74" s="322">
        <f t="shared" si="12"/>
        <v>3500000</v>
      </c>
    </row>
    <row r="75" spans="1:2" x14ac:dyDescent="0.3">
      <c r="A75" s="309">
        <v>9</v>
      </c>
      <c r="B75" s="322">
        <f t="shared" si="12"/>
        <v>3500000</v>
      </c>
    </row>
    <row r="76" spans="1:2" x14ac:dyDescent="0.3">
      <c r="A76" s="309">
        <v>10</v>
      </c>
      <c r="B76" s="322">
        <f t="shared" si="12"/>
        <v>3500000</v>
      </c>
    </row>
  </sheetData>
  <sheetProtection algorithmName="SHA-512" hashValue="zJpfDZviZUGWhnC0GFvk/OuRib4FWYufN42sW2qRBU2YsWt+BqsrdpMM+SyF4kLrGHlt1tfaQu/TUQe2qQtEUg==" saltValue="FADJ3j+XMPhCYcklOaa7dw==" spinCount="100000" sheet="1" objects="1" scenarios="1"/>
  <mergeCells count="45">
    <mergeCell ref="C17:C18"/>
    <mergeCell ref="A1:C2"/>
    <mergeCell ref="A4:B4"/>
    <mergeCell ref="A5:B5"/>
    <mergeCell ref="A6:B6"/>
    <mergeCell ref="A7:B7"/>
    <mergeCell ref="A9:B9"/>
    <mergeCell ref="K10:K11"/>
    <mergeCell ref="C11:C12"/>
    <mergeCell ref="C13:C14"/>
    <mergeCell ref="K13:K14"/>
    <mergeCell ref="C15:C16"/>
    <mergeCell ref="AY36:BJ36"/>
    <mergeCell ref="C19:C20"/>
    <mergeCell ref="C21:C22"/>
    <mergeCell ref="C23:C24"/>
    <mergeCell ref="F23:H23"/>
    <mergeCell ref="C25:C26"/>
    <mergeCell ref="C27:C28"/>
    <mergeCell ref="C29:C30"/>
    <mergeCell ref="B36:N36"/>
    <mergeCell ref="O36:Z36"/>
    <mergeCell ref="AA36:AL36"/>
    <mergeCell ref="AM36:AX36"/>
    <mergeCell ref="EE36:EP36"/>
    <mergeCell ref="EQ36:FB36"/>
    <mergeCell ref="B42:N42"/>
    <mergeCell ref="O42:Z42"/>
    <mergeCell ref="AA42:AL42"/>
    <mergeCell ref="AM42:AX42"/>
    <mergeCell ref="AY42:BJ42"/>
    <mergeCell ref="BK42:BV42"/>
    <mergeCell ref="BW42:CH42"/>
    <mergeCell ref="CI42:CT42"/>
    <mergeCell ref="BK36:BV36"/>
    <mergeCell ref="BW36:CH36"/>
    <mergeCell ref="CI36:CT36"/>
    <mergeCell ref="CU36:DF36"/>
    <mergeCell ref="DG36:DR36"/>
    <mergeCell ref="DS36:ED36"/>
    <mergeCell ref="CU42:DF42"/>
    <mergeCell ref="DG42:DR42"/>
    <mergeCell ref="DS42:ED42"/>
    <mergeCell ref="EE42:EP42"/>
    <mergeCell ref="EQ42:FB42"/>
  </mergeCells>
  <hyperlinks>
    <hyperlink ref="F23" r:id="rId1" xr:uid="{DFD31B2C-D7C0-4EA0-8D54-85AD07EEC7A4}"/>
    <hyperlink ref="F24" r:id="rId2" xr:uid="{5B13116F-18B0-4388-8A0D-1D91C7E3BA98}"/>
    <hyperlink ref="F25" r:id="rId3" xr:uid="{509DA28F-AD2A-42DB-96BB-B87EEE8B9C95}"/>
  </hyperlinks>
  <pageMargins left="0.7" right="0.7" top="0.75" bottom="0.75" header="0.3" footer="0.3"/>
  <pageSetup orientation="portrait" horizontalDpi="4294967294" verticalDpi="4294967294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2"/>
  <sheetViews>
    <sheetView zoomScaleNormal="100" workbookViewId="0">
      <pane ySplit="2" topLeftCell="A3" activePane="bottomLeft" state="frozen"/>
      <selection pane="bottomLeft" activeCell="N34" sqref="N34"/>
    </sheetView>
  </sheetViews>
  <sheetFormatPr baseColWidth="10" defaultRowHeight="14.4" x14ac:dyDescent="0.3"/>
  <cols>
    <col min="1" max="1" width="2.77734375" style="17" customWidth="1"/>
    <col min="2" max="2" width="17.33203125" style="17" customWidth="1"/>
    <col min="3" max="3" width="12.21875" style="17" customWidth="1"/>
    <col min="4" max="4" width="11.77734375" style="18" customWidth="1"/>
    <col min="5" max="5" width="11.6640625" style="18" customWidth="1"/>
    <col min="6" max="6" width="10.6640625" style="18" customWidth="1"/>
    <col min="7" max="8" width="14.109375" style="18" customWidth="1"/>
    <col min="9" max="9" width="15.21875" style="18" customWidth="1"/>
    <col min="10" max="10" width="13.21875" style="17" customWidth="1"/>
    <col min="11" max="11" width="15.21875" style="18" customWidth="1"/>
    <col min="12" max="13" width="13.21875" style="17" customWidth="1"/>
    <col min="14" max="14" width="14.21875" style="17" customWidth="1"/>
    <col min="15" max="15" width="10.6640625" style="17" customWidth="1"/>
    <col min="16" max="16" width="14.33203125" style="17" customWidth="1"/>
    <col min="17" max="16384" width="11.5546875" style="17"/>
  </cols>
  <sheetData>
    <row r="1" spans="1:16" ht="10.8" customHeight="1" thickBot="1" x14ac:dyDescent="0.35"/>
    <row r="2" spans="1:16" s="19" customFormat="1" ht="31.8" customHeight="1" thickBot="1" x14ac:dyDescent="0.35">
      <c r="B2" s="20" t="s">
        <v>3</v>
      </c>
      <c r="C2" s="21" t="s">
        <v>11</v>
      </c>
      <c r="D2" s="21" t="s">
        <v>2</v>
      </c>
      <c r="E2" s="21" t="s">
        <v>5</v>
      </c>
      <c r="F2" s="22" t="s">
        <v>12</v>
      </c>
      <c r="G2" s="21" t="s">
        <v>6</v>
      </c>
      <c r="H2" s="23" t="s">
        <v>34</v>
      </c>
      <c r="I2" s="287" t="s">
        <v>18</v>
      </c>
      <c r="J2" s="288" t="s">
        <v>17</v>
      </c>
      <c r="K2" s="289" t="s">
        <v>7</v>
      </c>
      <c r="L2" s="288" t="s">
        <v>13</v>
      </c>
      <c r="M2" s="290" t="s">
        <v>14</v>
      </c>
      <c r="N2" s="24" t="s">
        <v>15</v>
      </c>
      <c r="O2" s="25" t="s">
        <v>16</v>
      </c>
      <c r="P2" s="26" t="s">
        <v>33</v>
      </c>
    </row>
    <row r="3" spans="1:16" ht="18" customHeight="1" x14ac:dyDescent="0.3">
      <c r="A3" s="17">
        <v>1</v>
      </c>
      <c r="B3" s="27" t="s">
        <v>8</v>
      </c>
      <c r="C3" s="28" t="s">
        <v>60</v>
      </c>
      <c r="D3" s="29">
        <v>10000</v>
      </c>
      <c r="E3" s="30">
        <v>6</v>
      </c>
      <c r="F3" s="31">
        <v>0.18</v>
      </c>
      <c r="G3" s="28">
        <v>43525</v>
      </c>
      <c r="H3" s="32">
        <v>43736</v>
      </c>
      <c r="I3" s="3">
        <f>+H3-E3*30.42</f>
        <v>43553.48</v>
      </c>
      <c r="J3" s="4">
        <f>+D3*(I3-G3)*0.04/365</f>
        <v>31.210958904113099</v>
      </c>
      <c r="K3" s="5">
        <f>+(H3-G3)/30.42</f>
        <v>6.9362261669953975</v>
      </c>
      <c r="L3" s="4">
        <f>IF(C3="BRIQ",+D3*F3*0.2*E3/12,IF(C3="INVERSPOT",+D3*F3*0.2*E3/12,IF(C3="M2CROWD",+D3*0.0145*E3/12,IF(C3="PM2",+D3*F3*0.2*E3/12,IF(C3="EXPANSIVE",+D3*F3*0.2*E3/12)))))</f>
        <v>72.5</v>
      </c>
      <c r="M3" s="6">
        <f>IF(C3="BRIQ",+(D3*(1+F3)*0.01)*1.16,IF(C3="INVERSPOT",0,IF(C3="M2CROWD",0,IF(C3="EXPANSIVE",0,IF(C3="PM2",+(D3*(1+F3)*0.005))))))</f>
        <v>0</v>
      </c>
      <c r="N3" s="7">
        <f>+(D3*(F3*E3/12))-L3-M3+J3</f>
        <v>858.71095890411323</v>
      </c>
      <c r="O3" s="8">
        <f>+(N3/K3*12)/D3</f>
        <v>0.14856106561059595</v>
      </c>
      <c r="P3" s="9">
        <f t="shared" ref="P3:P26" si="0">+O3*D3/P$29</f>
        <v>9.8974727255560259E-3</v>
      </c>
    </row>
    <row r="4" spans="1:16" ht="18" customHeight="1" x14ac:dyDescent="0.3">
      <c r="A4" s="17">
        <v>2</v>
      </c>
      <c r="B4" s="33" t="s">
        <v>19</v>
      </c>
      <c r="C4" s="34" t="s">
        <v>60</v>
      </c>
      <c r="D4" s="35">
        <v>3000</v>
      </c>
      <c r="E4" s="36">
        <v>12</v>
      </c>
      <c r="F4" s="37">
        <v>0.15</v>
      </c>
      <c r="G4" s="34">
        <v>43557</v>
      </c>
      <c r="H4" s="38">
        <v>43937</v>
      </c>
      <c r="I4" s="3">
        <f t="shared" ref="I4:I23" si="1">+H4-E4*30.42</f>
        <v>43571.96</v>
      </c>
      <c r="J4" s="4">
        <f t="shared" ref="J4:J23" si="2">+D4*(I4-G4)*0.04/365</f>
        <v>4.9183561643832743</v>
      </c>
      <c r="K4" s="5">
        <f t="shared" ref="K4:K23" si="3">+(H4-G4)/30.42</f>
        <v>12.491781722550952</v>
      </c>
      <c r="L4" s="4">
        <f t="shared" ref="L4:L23" si="4">IF(C4="BRIQ",+D4*F4*0.2*E4/12,IF(C4="INVERSPOT",+D4*F4*0.2*E4/12,IF(C4="M2CROWD",+D4*0.0145*E4/12,IF(C4="PM2",+D4*F4*0.2*E4/12,IF(C4="EXPANSIVE",+D4*F4*0.2*E4/12)))))</f>
        <v>43.5</v>
      </c>
      <c r="M4" s="6">
        <f t="shared" ref="M4:M23" si="5">IF(C4="BRIQ",+(D4*(1+F4)*0.01)*1.16,IF(C4="INVERSPOT",0,IF(C4="M2CROWD",0,IF(C4="EXPANSIVE",0,IF(C4="PM2",+(D4*(1+F4)*0.005))))))</f>
        <v>0</v>
      </c>
      <c r="N4" s="7">
        <f t="shared" ref="N4:N23" si="6">+(D4*(F4*E4/12))-L4-M4+J4</f>
        <v>411.41835616438328</v>
      </c>
      <c r="O4" s="8">
        <f t="shared" ref="O4:O23" si="7">+(N4/K4*12)/D4</f>
        <v>0.13174048836337413</v>
      </c>
      <c r="P4" s="9">
        <f t="shared" si="0"/>
        <v>2.6330543976690363E-3</v>
      </c>
    </row>
    <row r="5" spans="1:16" ht="18" customHeight="1" x14ac:dyDescent="0.3">
      <c r="A5" s="17">
        <v>3</v>
      </c>
      <c r="B5" s="33" t="s">
        <v>20</v>
      </c>
      <c r="C5" s="34" t="s">
        <v>1</v>
      </c>
      <c r="D5" s="35">
        <v>10000</v>
      </c>
      <c r="E5" s="36">
        <v>9</v>
      </c>
      <c r="F5" s="37">
        <v>0.16700000000000001</v>
      </c>
      <c r="G5" s="34">
        <v>43559</v>
      </c>
      <c r="H5" s="38">
        <v>43883</v>
      </c>
      <c r="I5" s="3">
        <f t="shared" si="1"/>
        <v>43609.22</v>
      </c>
      <c r="J5" s="4">
        <f t="shared" si="2"/>
        <v>55.035616438357437</v>
      </c>
      <c r="K5" s="5">
        <f t="shared" si="3"/>
        <v>10.650887573964496</v>
      </c>
      <c r="L5" s="4">
        <f t="shared" si="4"/>
        <v>108.75</v>
      </c>
      <c r="M5" s="6">
        <f t="shared" si="5"/>
        <v>0</v>
      </c>
      <c r="N5" s="7">
        <f t="shared" si="6"/>
        <v>1198.7856164383575</v>
      </c>
      <c r="O5" s="8">
        <f t="shared" si="7"/>
        <v>0.13506317945205495</v>
      </c>
      <c r="P5" s="9">
        <f t="shared" si="0"/>
        <v>8.9982131547005299E-3</v>
      </c>
    </row>
    <row r="6" spans="1:16" ht="18" customHeight="1" x14ac:dyDescent="0.3">
      <c r="A6" s="17">
        <v>4</v>
      </c>
      <c r="B6" s="33" t="s">
        <v>21</v>
      </c>
      <c r="C6" s="34" t="s">
        <v>1</v>
      </c>
      <c r="D6" s="35">
        <v>10000</v>
      </c>
      <c r="E6" s="36">
        <v>11</v>
      </c>
      <c r="F6" s="37">
        <v>0.17499999999999999</v>
      </c>
      <c r="G6" s="34">
        <v>43564</v>
      </c>
      <c r="H6" s="38">
        <v>43920</v>
      </c>
      <c r="I6" s="3">
        <f t="shared" si="1"/>
        <v>43585.38</v>
      </c>
      <c r="J6" s="4">
        <f t="shared" si="2"/>
        <v>23.4301369862985</v>
      </c>
      <c r="K6" s="5">
        <f t="shared" si="3"/>
        <v>11.702827087442472</v>
      </c>
      <c r="L6" s="4">
        <f t="shared" si="4"/>
        <v>132.91666666666666</v>
      </c>
      <c r="M6" s="6">
        <f t="shared" si="5"/>
        <v>0</v>
      </c>
      <c r="N6" s="7">
        <f t="shared" si="6"/>
        <v>1494.6801369862983</v>
      </c>
      <c r="O6" s="8">
        <f t="shared" si="7"/>
        <v>0.15326349359704447</v>
      </c>
      <c r="P6" s="9">
        <f t="shared" si="0"/>
        <v>1.021075906709157E-2</v>
      </c>
    </row>
    <row r="7" spans="1:16" ht="18" customHeight="1" x14ac:dyDescent="0.3">
      <c r="A7" s="17">
        <v>5</v>
      </c>
      <c r="B7" s="33" t="s">
        <v>22</v>
      </c>
      <c r="C7" s="34" t="s">
        <v>1</v>
      </c>
      <c r="D7" s="35">
        <v>3000</v>
      </c>
      <c r="E7" s="36">
        <v>9</v>
      </c>
      <c r="F7" s="37">
        <v>0.14000000000000001</v>
      </c>
      <c r="G7" s="34">
        <v>43580</v>
      </c>
      <c r="H7" s="38">
        <v>44071</v>
      </c>
      <c r="I7" s="3">
        <f t="shared" si="1"/>
        <v>43797.22</v>
      </c>
      <c r="J7" s="4">
        <f t="shared" si="2"/>
        <v>71.414794520548327</v>
      </c>
      <c r="K7" s="5">
        <f t="shared" si="3"/>
        <v>16.14069690992768</v>
      </c>
      <c r="L7" s="4">
        <f t="shared" si="4"/>
        <v>32.625</v>
      </c>
      <c r="M7" s="6">
        <f t="shared" si="5"/>
        <v>0</v>
      </c>
      <c r="N7" s="7">
        <f t="shared" si="6"/>
        <v>353.78979452054841</v>
      </c>
      <c r="O7" s="8">
        <f t="shared" si="7"/>
        <v>8.7676460686884589E-2</v>
      </c>
      <c r="P7" s="9">
        <f t="shared" si="0"/>
        <v>1.7523609730889656E-3</v>
      </c>
    </row>
    <row r="8" spans="1:16" ht="18" customHeight="1" x14ac:dyDescent="0.3">
      <c r="A8" s="17">
        <v>6</v>
      </c>
      <c r="B8" s="33" t="s">
        <v>23</v>
      </c>
      <c r="C8" s="34" t="s">
        <v>1</v>
      </c>
      <c r="D8" s="35">
        <v>10000</v>
      </c>
      <c r="E8" s="36">
        <v>12</v>
      </c>
      <c r="F8" s="37">
        <v>0.15</v>
      </c>
      <c r="G8" s="34">
        <v>43615</v>
      </c>
      <c r="H8" s="38">
        <v>43993</v>
      </c>
      <c r="I8" s="3">
        <f t="shared" si="1"/>
        <v>43627.96</v>
      </c>
      <c r="J8" s="4">
        <f t="shared" si="2"/>
        <v>14.20273972602644</v>
      </c>
      <c r="K8" s="5">
        <f t="shared" si="3"/>
        <v>12.426035502958579</v>
      </c>
      <c r="L8" s="4">
        <f t="shared" si="4"/>
        <v>145</v>
      </c>
      <c r="M8" s="6">
        <f t="shared" si="5"/>
        <v>0</v>
      </c>
      <c r="N8" s="7">
        <f t="shared" si="6"/>
        <v>1369.2027397260265</v>
      </c>
      <c r="O8" s="8">
        <f t="shared" si="7"/>
        <v>0.13222586457925628</v>
      </c>
      <c r="P8" s="9">
        <f t="shared" si="0"/>
        <v>8.8091848487179408E-3</v>
      </c>
    </row>
    <row r="9" spans="1:16" ht="18" customHeight="1" x14ac:dyDescent="0.3">
      <c r="A9" s="17">
        <v>7</v>
      </c>
      <c r="B9" s="33" t="s">
        <v>24</v>
      </c>
      <c r="C9" s="34" t="s">
        <v>1</v>
      </c>
      <c r="D9" s="35">
        <v>5000</v>
      </c>
      <c r="E9" s="36">
        <v>24</v>
      </c>
      <c r="F9" s="37">
        <v>0.15</v>
      </c>
      <c r="G9" s="34">
        <v>43631</v>
      </c>
      <c r="H9" s="38">
        <v>44382</v>
      </c>
      <c r="I9" s="3">
        <f t="shared" ref="I9:I14" si="8">+H9-E9*30.42</f>
        <v>43651.92</v>
      </c>
      <c r="J9" s="4">
        <f t="shared" ref="J9:J14" si="9">+D9*(I9-G9)*0.04/365</f>
        <v>11.46301369862918</v>
      </c>
      <c r="K9" s="5">
        <f t="shared" ref="K9:K14" si="10">+(H9-G9)/30.42</f>
        <v>24.687705456936225</v>
      </c>
      <c r="L9" s="4">
        <f t="shared" si="4"/>
        <v>145</v>
      </c>
      <c r="M9" s="6">
        <f t="shared" ref="M9:M14" si="11">IF(C9="BRIQ",+(D9*(1+F9)*0.01)*1.16,IF(C9="INVERSPOT",0,IF(C9="M2CROWD",0,IF(C9="EXPANSIVE",0,IF(C9="PM2",+(D9*(1+F9)*0.005))))))</f>
        <v>0</v>
      </c>
      <c r="N9" s="7">
        <f t="shared" ref="N9:N14" si="12">+(D9*(F9*E9/12))-L9-M9+J9</f>
        <v>1366.4630136986291</v>
      </c>
      <c r="O9" s="8">
        <f t="shared" ref="O9:O14" si="13">+(N9/K9*12)/D9</f>
        <v>0.13283985579774904</v>
      </c>
      <c r="P9" s="9">
        <f t="shared" si="0"/>
        <v>4.4250451631495345E-3</v>
      </c>
    </row>
    <row r="10" spans="1:16" ht="18" customHeight="1" x14ac:dyDescent="0.3">
      <c r="A10" s="17">
        <v>8</v>
      </c>
      <c r="B10" s="33" t="s">
        <v>30</v>
      </c>
      <c r="C10" s="34" t="s">
        <v>1</v>
      </c>
      <c r="D10" s="35">
        <v>15000</v>
      </c>
      <c r="E10" s="36">
        <v>24</v>
      </c>
      <c r="F10" s="37">
        <v>0.17499999999999999</v>
      </c>
      <c r="G10" s="34">
        <v>43692</v>
      </c>
      <c r="H10" s="38">
        <v>44444</v>
      </c>
      <c r="I10" s="3">
        <f t="shared" ref="I10" si="14">+H10-E10*30.42</f>
        <v>43713.919999999998</v>
      </c>
      <c r="J10" s="4">
        <f t="shared" ref="J10" si="15">+D10*(I10-G10)*0.04/365</f>
        <v>36.032876712325894</v>
      </c>
      <c r="K10" s="5">
        <f t="shared" ref="K10" si="16">+(H10-G10)/30.42</f>
        <v>24.72057856673241</v>
      </c>
      <c r="L10" s="4">
        <f t="shared" si="4"/>
        <v>435</v>
      </c>
      <c r="M10" s="6">
        <f t="shared" ref="M10" si="17">IF(C10="BRIQ",+(D10*(1+F10)*0.01)*1.16,IF(C10="INVERSPOT",0,IF(C10="M2CROWD",0,IF(C10="EXPANSIVE",0,IF(C10="PM2",+(D10*(1+F10)*0.005))))))</f>
        <v>0</v>
      </c>
      <c r="N10" s="7">
        <f t="shared" ref="N10" si="18">+(D10*(F10*E10/12))-L10-M10+J10</f>
        <v>4851.0328767123247</v>
      </c>
      <c r="O10" s="8">
        <f t="shared" ref="O10" si="19">+(N10/K10*12)/D10</f>
        <v>0.15698768096764779</v>
      </c>
      <c r="P10" s="9">
        <f t="shared" si="0"/>
        <v>1.5688309223948812E-2</v>
      </c>
    </row>
    <row r="11" spans="1:16" ht="18" customHeight="1" x14ac:dyDescent="0.3">
      <c r="A11" s="17">
        <v>9</v>
      </c>
      <c r="B11" s="33" t="s">
        <v>25</v>
      </c>
      <c r="C11" s="34" t="s">
        <v>1</v>
      </c>
      <c r="D11" s="35">
        <v>10000</v>
      </c>
      <c r="E11" s="36">
        <v>10</v>
      </c>
      <c r="F11" s="37">
        <v>0.18</v>
      </c>
      <c r="G11" s="34">
        <v>43730</v>
      </c>
      <c r="H11" s="38">
        <v>44067</v>
      </c>
      <c r="I11" s="3">
        <f t="shared" si="8"/>
        <v>43762.8</v>
      </c>
      <c r="J11" s="4">
        <f t="shared" si="9"/>
        <v>35.945205479455247</v>
      </c>
      <c r="K11" s="5">
        <f t="shared" si="10"/>
        <v>11.078238001314924</v>
      </c>
      <c r="L11" s="4">
        <f t="shared" si="4"/>
        <v>120.83333333333333</v>
      </c>
      <c r="M11" s="6">
        <f t="shared" si="11"/>
        <v>0</v>
      </c>
      <c r="N11" s="7">
        <f t="shared" si="12"/>
        <v>1415.1118721461221</v>
      </c>
      <c r="O11" s="8">
        <f t="shared" si="13"/>
        <v>0.15328558985407134</v>
      </c>
      <c r="P11" s="9">
        <f t="shared" si="0"/>
        <v>1.0212231169491761E-2</v>
      </c>
    </row>
    <row r="12" spans="1:16" ht="18" customHeight="1" x14ac:dyDescent="0.3">
      <c r="A12" s="17">
        <v>10</v>
      </c>
      <c r="B12" s="33" t="s">
        <v>26</v>
      </c>
      <c r="C12" s="34" t="s">
        <v>1</v>
      </c>
      <c r="D12" s="35">
        <v>5000</v>
      </c>
      <c r="E12" s="36">
        <v>18</v>
      </c>
      <c r="F12" s="37">
        <v>0.17499999999999999</v>
      </c>
      <c r="G12" s="34">
        <v>43756</v>
      </c>
      <c r="H12" s="38">
        <v>44346</v>
      </c>
      <c r="I12" s="3">
        <f t="shared" si="8"/>
        <v>43798.44</v>
      </c>
      <c r="J12" s="4">
        <f t="shared" si="9"/>
        <v>23.254794520549222</v>
      </c>
      <c r="K12" s="5">
        <f t="shared" si="10"/>
        <v>19.395134779750162</v>
      </c>
      <c r="L12" s="4">
        <f t="shared" si="4"/>
        <v>108.75</v>
      </c>
      <c r="M12" s="6">
        <f t="shared" si="11"/>
        <v>0</v>
      </c>
      <c r="N12" s="7">
        <f t="shared" si="12"/>
        <v>1227.0047945205492</v>
      </c>
      <c r="O12" s="8">
        <f t="shared" si="13"/>
        <v>0.15183248481077335</v>
      </c>
      <c r="P12" s="9">
        <f t="shared" si="0"/>
        <v>5.0577110196793253E-3</v>
      </c>
    </row>
    <row r="13" spans="1:16" ht="18" customHeight="1" x14ac:dyDescent="0.3">
      <c r="A13" s="17">
        <v>11</v>
      </c>
      <c r="B13" s="33" t="s">
        <v>27</v>
      </c>
      <c r="C13" s="34" t="s">
        <v>1</v>
      </c>
      <c r="D13" s="35">
        <v>15000</v>
      </c>
      <c r="E13" s="36">
        <v>24</v>
      </c>
      <c r="F13" s="37">
        <v>0.17</v>
      </c>
      <c r="G13" s="34">
        <v>43785</v>
      </c>
      <c r="H13" s="38">
        <v>44525</v>
      </c>
      <c r="I13" s="3">
        <f t="shared" si="8"/>
        <v>43794.92</v>
      </c>
      <c r="J13" s="4">
        <f t="shared" si="9"/>
        <v>16.306849315065623</v>
      </c>
      <c r="K13" s="5">
        <f t="shared" si="10"/>
        <v>24.326101249178169</v>
      </c>
      <c r="L13" s="4">
        <f t="shared" si="4"/>
        <v>435</v>
      </c>
      <c r="M13" s="6">
        <f t="shared" si="11"/>
        <v>0</v>
      </c>
      <c r="N13" s="7">
        <f t="shared" si="12"/>
        <v>4681.3068493150658</v>
      </c>
      <c r="O13" s="8">
        <f t="shared" si="13"/>
        <v>0.15395173443909654</v>
      </c>
      <c r="P13" s="9">
        <f t="shared" si="0"/>
        <v>1.5384916832687863E-2</v>
      </c>
    </row>
    <row r="14" spans="1:16" ht="18" customHeight="1" x14ac:dyDescent="0.3">
      <c r="A14" s="17">
        <v>12</v>
      </c>
      <c r="B14" s="33" t="s">
        <v>28</v>
      </c>
      <c r="C14" s="34" t="s">
        <v>1</v>
      </c>
      <c r="D14" s="35">
        <v>3000</v>
      </c>
      <c r="E14" s="36">
        <v>20</v>
      </c>
      <c r="F14" s="37">
        <v>0.17499999999999999</v>
      </c>
      <c r="G14" s="34">
        <v>43800</v>
      </c>
      <c r="H14" s="38">
        <v>44439</v>
      </c>
      <c r="I14" s="3">
        <f t="shared" si="8"/>
        <v>43830.6</v>
      </c>
      <c r="J14" s="4">
        <f t="shared" si="9"/>
        <v>10.060273972602261</v>
      </c>
      <c r="K14" s="5">
        <f t="shared" si="10"/>
        <v>21.005917159763314</v>
      </c>
      <c r="L14" s="4">
        <f t="shared" si="4"/>
        <v>72.5</v>
      </c>
      <c r="M14" s="6">
        <f t="shared" si="11"/>
        <v>0</v>
      </c>
      <c r="N14" s="7">
        <f t="shared" si="12"/>
        <v>812.56027397260232</v>
      </c>
      <c r="O14" s="8">
        <f t="shared" si="13"/>
        <v>0.15472978738182511</v>
      </c>
      <c r="P14" s="9">
        <f t="shared" si="0"/>
        <v>3.0925340582643262E-3</v>
      </c>
    </row>
    <row r="15" spans="1:16" ht="18" customHeight="1" x14ac:dyDescent="0.3">
      <c r="A15" s="17">
        <v>13</v>
      </c>
      <c r="B15" s="33" t="s">
        <v>29</v>
      </c>
      <c r="C15" s="34" t="s">
        <v>10</v>
      </c>
      <c r="D15" s="35">
        <v>50000</v>
      </c>
      <c r="E15" s="36">
        <v>8</v>
      </c>
      <c r="F15" s="37">
        <v>0.16500000000000001</v>
      </c>
      <c r="G15" s="34">
        <v>43665</v>
      </c>
      <c r="H15" s="38">
        <v>43915</v>
      </c>
      <c r="I15" s="3">
        <f t="shared" si="1"/>
        <v>43671.64</v>
      </c>
      <c r="J15" s="4">
        <f t="shared" si="2"/>
        <v>36.383561643832429</v>
      </c>
      <c r="K15" s="5">
        <f t="shared" si="3"/>
        <v>8.2182774490466795</v>
      </c>
      <c r="L15" s="4">
        <f t="shared" si="4"/>
        <v>1100</v>
      </c>
      <c r="M15" s="6">
        <f t="shared" si="5"/>
        <v>0</v>
      </c>
      <c r="N15" s="7">
        <f t="shared" si="6"/>
        <v>4436.3835616438328</v>
      </c>
      <c r="O15" s="8">
        <f t="shared" si="7"/>
        <v>0.12955659642739717</v>
      </c>
      <c r="P15" s="9">
        <f t="shared" si="0"/>
        <v>4.3156760968486731E-2</v>
      </c>
    </row>
    <row r="16" spans="1:16" ht="18" customHeight="1" x14ac:dyDescent="0.3">
      <c r="A16" s="17">
        <v>14</v>
      </c>
      <c r="B16" s="33" t="s">
        <v>31</v>
      </c>
      <c r="C16" s="34" t="s">
        <v>9</v>
      </c>
      <c r="D16" s="35">
        <v>1000</v>
      </c>
      <c r="E16" s="36">
        <v>24</v>
      </c>
      <c r="F16" s="37">
        <v>0.14000000000000001</v>
      </c>
      <c r="G16" s="34">
        <v>43638</v>
      </c>
      <c r="H16" s="38">
        <v>44375</v>
      </c>
      <c r="I16" s="3">
        <f t="shared" si="1"/>
        <v>43644.92</v>
      </c>
      <c r="J16" s="4">
        <f t="shared" si="2"/>
        <v>0.75835616438337028</v>
      </c>
      <c r="K16" s="5">
        <f t="shared" si="3"/>
        <v>24.227481919789611</v>
      </c>
      <c r="L16" s="4">
        <f t="shared" si="4"/>
        <v>56</v>
      </c>
      <c r="M16" s="6">
        <f t="shared" si="5"/>
        <v>13.224000000000002</v>
      </c>
      <c r="N16" s="7">
        <f t="shared" si="6"/>
        <v>211.53435616438338</v>
      </c>
      <c r="O16" s="8">
        <f t="shared" si="7"/>
        <v>0.10477408598947965</v>
      </c>
      <c r="P16" s="9">
        <f t="shared" si="0"/>
        <v>6.9802855422704637E-4</v>
      </c>
    </row>
    <row r="17" spans="1:16" ht="18" customHeight="1" x14ac:dyDescent="0.3">
      <c r="A17" s="17">
        <v>15</v>
      </c>
      <c r="B17" s="33" t="s">
        <v>4</v>
      </c>
      <c r="C17" s="34" t="s">
        <v>4</v>
      </c>
      <c r="D17" s="35">
        <v>100</v>
      </c>
      <c r="E17" s="36">
        <v>24</v>
      </c>
      <c r="F17" s="37">
        <v>0.15</v>
      </c>
      <c r="G17" s="34">
        <v>43844</v>
      </c>
      <c r="H17" s="38">
        <v>44582</v>
      </c>
      <c r="I17" s="3">
        <f t="shared" si="1"/>
        <v>43851.92</v>
      </c>
      <c r="J17" s="4">
        <f t="shared" si="2"/>
        <v>8.6794520547926066E-2</v>
      </c>
      <c r="K17" s="5">
        <f t="shared" si="3"/>
        <v>24.260355029585796</v>
      </c>
      <c r="L17" s="4">
        <f t="shared" si="4"/>
        <v>6</v>
      </c>
      <c r="M17" s="6">
        <f t="shared" si="5"/>
        <v>0.57499999999999996</v>
      </c>
      <c r="N17" s="7">
        <f t="shared" si="6"/>
        <v>23.511794520547927</v>
      </c>
      <c r="O17" s="8">
        <f t="shared" si="7"/>
        <v>0.11629736411627123</v>
      </c>
      <c r="P17" s="9">
        <f t="shared" si="0"/>
        <v>7.747992279565038E-5</v>
      </c>
    </row>
    <row r="18" spans="1:16" ht="18" customHeight="1" x14ac:dyDescent="0.3">
      <c r="A18" s="17">
        <v>16</v>
      </c>
      <c r="B18" s="33"/>
      <c r="C18" s="34"/>
      <c r="D18" s="35"/>
      <c r="E18" s="36"/>
      <c r="F18" s="37"/>
      <c r="G18" s="34"/>
      <c r="H18" s="38"/>
      <c r="I18" s="3">
        <f t="shared" ref="I18:I19" si="20">+H18-E18*30.42</f>
        <v>0</v>
      </c>
      <c r="J18" s="4">
        <f t="shared" ref="J18:J19" si="21">+D18*(I18-G18)*0.04/365</f>
        <v>0</v>
      </c>
      <c r="K18" s="5">
        <f t="shared" ref="K18:K19" si="22">+(H18-G18)/30.42</f>
        <v>0</v>
      </c>
      <c r="L18" s="4" t="b">
        <f t="shared" ref="L18:L19" si="23">IF(C18="BRIQ",+D18*F18*0.2*E18/12,IF(C18="INVERSPOT",+D18*F18*0.2*E18/12,IF(C18="M2CROWD",+D18*0.0145*E18/12,IF(C18="PM2",+D18*F18*0.2*E18/12,IF(C18="EXPANSIVE",+D18*F18*0.2*E18/12)))))</f>
        <v>0</v>
      </c>
      <c r="M18" s="6" t="b">
        <f t="shared" ref="M18:M19" si="24">IF(C18="BRIQ",+(D18*(1+F18)*0.01)*1.16,IF(C18="INVERSPOT",0,IF(C18="M2CROWD",0,IF(C18="EXPANSIVE",0,IF(C18="PM2",+(D18*(1+F18)*0.005))))))</f>
        <v>0</v>
      </c>
      <c r="N18" s="7">
        <f t="shared" ref="N18:N19" si="25">+(D18*(F18*E18/12))-L18-M18+J18</f>
        <v>0</v>
      </c>
      <c r="O18" s="8" t="e">
        <f t="shared" ref="O18:O19" si="26">+(N18/K18*12)/D18</f>
        <v>#DIV/0!</v>
      </c>
      <c r="P18" s="9" t="e">
        <f t="shared" si="0"/>
        <v>#DIV/0!</v>
      </c>
    </row>
    <row r="19" spans="1:16" ht="18" customHeight="1" x14ac:dyDescent="0.3">
      <c r="A19" s="17">
        <v>17</v>
      </c>
      <c r="B19" s="33"/>
      <c r="C19" s="34"/>
      <c r="D19" s="35"/>
      <c r="E19" s="36"/>
      <c r="F19" s="37"/>
      <c r="G19" s="34"/>
      <c r="H19" s="38"/>
      <c r="I19" s="3">
        <f t="shared" si="20"/>
        <v>0</v>
      </c>
      <c r="J19" s="4">
        <f t="shared" si="21"/>
        <v>0</v>
      </c>
      <c r="K19" s="5">
        <f t="shared" si="22"/>
        <v>0</v>
      </c>
      <c r="L19" s="4" t="b">
        <f t="shared" si="23"/>
        <v>0</v>
      </c>
      <c r="M19" s="6" t="b">
        <f t="shared" si="24"/>
        <v>0</v>
      </c>
      <c r="N19" s="7">
        <f t="shared" si="25"/>
        <v>0</v>
      </c>
      <c r="O19" s="8" t="e">
        <f t="shared" si="26"/>
        <v>#DIV/0!</v>
      </c>
      <c r="P19" s="9" t="e">
        <f t="shared" si="0"/>
        <v>#DIV/0!</v>
      </c>
    </row>
    <row r="20" spans="1:16" ht="18" customHeight="1" x14ac:dyDescent="0.3">
      <c r="A20" s="17">
        <v>18</v>
      </c>
      <c r="B20" s="33"/>
      <c r="C20" s="34"/>
      <c r="D20" s="35"/>
      <c r="E20" s="36"/>
      <c r="F20" s="37"/>
      <c r="G20" s="34"/>
      <c r="H20" s="38"/>
      <c r="I20" s="3">
        <f t="shared" si="1"/>
        <v>0</v>
      </c>
      <c r="J20" s="4">
        <f t="shared" si="2"/>
        <v>0</v>
      </c>
      <c r="K20" s="5">
        <f t="shared" si="3"/>
        <v>0</v>
      </c>
      <c r="L20" s="4" t="b">
        <f t="shared" si="4"/>
        <v>0</v>
      </c>
      <c r="M20" s="6" t="b">
        <f t="shared" si="5"/>
        <v>0</v>
      </c>
      <c r="N20" s="7">
        <f t="shared" si="6"/>
        <v>0</v>
      </c>
      <c r="O20" s="8" t="e">
        <f t="shared" si="7"/>
        <v>#DIV/0!</v>
      </c>
      <c r="P20" s="9" t="e">
        <f t="shared" si="0"/>
        <v>#DIV/0!</v>
      </c>
    </row>
    <row r="21" spans="1:16" ht="18" customHeight="1" x14ac:dyDescent="0.3">
      <c r="A21" s="17">
        <v>19</v>
      </c>
      <c r="B21" s="33"/>
      <c r="C21" s="34"/>
      <c r="D21" s="35"/>
      <c r="E21" s="36"/>
      <c r="F21" s="37"/>
      <c r="G21" s="34"/>
      <c r="H21" s="38"/>
      <c r="I21" s="3">
        <f t="shared" si="1"/>
        <v>0</v>
      </c>
      <c r="J21" s="4">
        <f t="shared" si="2"/>
        <v>0</v>
      </c>
      <c r="K21" s="5">
        <f t="shared" si="3"/>
        <v>0</v>
      </c>
      <c r="L21" s="4" t="b">
        <f t="shared" si="4"/>
        <v>0</v>
      </c>
      <c r="M21" s="6" t="b">
        <f t="shared" si="5"/>
        <v>0</v>
      </c>
      <c r="N21" s="7">
        <f t="shared" si="6"/>
        <v>0</v>
      </c>
      <c r="O21" s="8" t="e">
        <f t="shared" si="7"/>
        <v>#DIV/0!</v>
      </c>
      <c r="P21" s="9" t="e">
        <f t="shared" si="0"/>
        <v>#DIV/0!</v>
      </c>
    </row>
    <row r="22" spans="1:16" ht="18" customHeight="1" x14ac:dyDescent="0.3">
      <c r="A22" s="17">
        <v>20</v>
      </c>
      <c r="B22" s="33"/>
      <c r="C22" s="34"/>
      <c r="D22" s="35"/>
      <c r="E22" s="36"/>
      <c r="F22" s="37"/>
      <c r="G22" s="34"/>
      <c r="H22" s="38"/>
      <c r="I22" s="3">
        <f t="shared" si="1"/>
        <v>0</v>
      </c>
      <c r="J22" s="4">
        <f t="shared" si="2"/>
        <v>0</v>
      </c>
      <c r="K22" s="5">
        <f t="shared" si="3"/>
        <v>0</v>
      </c>
      <c r="L22" s="4" t="b">
        <f t="shared" si="4"/>
        <v>0</v>
      </c>
      <c r="M22" s="6" t="b">
        <f t="shared" si="5"/>
        <v>0</v>
      </c>
      <c r="N22" s="7">
        <f t="shared" si="6"/>
        <v>0</v>
      </c>
      <c r="O22" s="8" t="e">
        <f t="shared" si="7"/>
        <v>#DIV/0!</v>
      </c>
      <c r="P22" s="9" t="e">
        <f t="shared" si="0"/>
        <v>#DIV/0!</v>
      </c>
    </row>
    <row r="23" spans="1:16" ht="18" customHeight="1" x14ac:dyDescent="0.3">
      <c r="A23" s="17">
        <v>21</v>
      </c>
      <c r="B23" s="33"/>
      <c r="C23" s="34"/>
      <c r="D23" s="35"/>
      <c r="E23" s="36"/>
      <c r="F23" s="37"/>
      <c r="G23" s="34"/>
      <c r="H23" s="38"/>
      <c r="I23" s="3">
        <f t="shared" si="1"/>
        <v>0</v>
      </c>
      <c r="J23" s="4">
        <f t="shared" si="2"/>
        <v>0</v>
      </c>
      <c r="K23" s="5">
        <f t="shared" si="3"/>
        <v>0</v>
      </c>
      <c r="L23" s="4" t="b">
        <f t="shared" si="4"/>
        <v>0</v>
      </c>
      <c r="M23" s="6" t="b">
        <f t="shared" si="5"/>
        <v>0</v>
      </c>
      <c r="N23" s="7">
        <f t="shared" si="6"/>
        <v>0</v>
      </c>
      <c r="O23" s="8" t="e">
        <f t="shared" si="7"/>
        <v>#DIV/0!</v>
      </c>
      <c r="P23" s="9" t="e">
        <f t="shared" si="0"/>
        <v>#DIV/0!</v>
      </c>
    </row>
    <row r="24" spans="1:16" ht="18" customHeight="1" x14ac:dyDescent="0.3">
      <c r="A24" s="17">
        <v>22</v>
      </c>
      <c r="B24" s="33"/>
      <c r="C24" s="34"/>
      <c r="D24" s="35"/>
      <c r="E24" s="36"/>
      <c r="F24" s="37"/>
      <c r="G24" s="34"/>
      <c r="H24" s="38"/>
      <c r="I24" s="3">
        <f t="shared" ref="I24:I26" si="27">+H24-E24*30.42</f>
        <v>0</v>
      </c>
      <c r="J24" s="4">
        <f t="shared" ref="J24:J26" si="28">+D24*(I24-G24)*0.04/365</f>
        <v>0</v>
      </c>
      <c r="K24" s="5">
        <f t="shared" ref="K24:K26" si="29">+(H24-G24)/30.42</f>
        <v>0</v>
      </c>
      <c r="L24" s="4" t="b">
        <f t="shared" ref="L24:L26" si="30">IF(C24="BRIQ",+D24*F24*0.2*E24/12,IF(C24="INVERSPOT",+D24*F24*0.2*E24/12,IF(C24="M2CROWD",+D24*0.0145*E24/12,IF(C24="PM2",+D24*F24*0.2*E24/12,IF(C24="EXPANSIVE",+D24*F24*0.2*E24/12)))))</f>
        <v>0</v>
      </c>
      <c r="M24" s="6" t="b">
        <f t="shared" ref="M24:M26" si="31">IF(C24="BRIQ",+(D24*(1+F24)*0.01)*1.16,IF(C24="INVERSPOT",0,IF(C24="M2CROWD",0,IF(C24="EXPANSIVE",0,IF(C24="PM2",+(D24*(1+F24)*0.005))))))</f>
        <v>0</v>
      </c>
      <c r="N24" s="7">
        <f t="shared" ref="N24:N26" si="32">+(D24*(F24*E24/12))-L24-M24+J24</f>
        <v>0</v>
      </c>
      <c r="O24" s="8" t="e">
        <f t="shared" ref="O24:O26" si="33">+(N24/K24*12)/D24</f>
        <v>#DIV/0!</v>
      </c>
      <c r="P24" s="9" t="e">
        <f t="shared" si="0"/>
        <v>#DIV/0!</v>
      </c>
    </row>
    <row r="25" spans="1:16" ht="18" customHeight="1" x14ac:dyDescent="0.3">
      <c r="A25" s="17">
        <v>23</v>
      </c>
      <c r="B25" s="33"/>
      <c r="C25" s="34"/>
      <c r="D25" s="35"/>
      <c r="E25" s="36"/>
      <c r="F25" s="37"/>
      <c r="G25" s="34"/>
      <c r="H25" s="38"/>
      <c r="I25" s="3">
        <f t="shared" si="27"/>
        <v>0</v>
      </c>
      <c r="J25" s="4">
        <f t="shared" si="28"/>
        <v>0</v>
      </c>
      <c r="K25" s="5">
        <f t="shared" si="29"/>
        <v>0</v>
      </c>
      <c r="L25" s="4" t="b">
        <f t="shared" si="30"/>
        <v>0</v>
      </c>
      <c r="M25" s="6" t="b">
        <f t="shared" si="31"/>
        <v>0</v>
      </c>
      <c r="N25" s="7">
        <f t="shared" si="32"/>
        <v>0</v>
      </c>
      <c r="O25" s="8" t="e">
        <f t="shared" si="33"/>
        <v>#DIV/0!</v>
      </c>
      <c r="P25" s="9" t="e">
        <f t="shared" si="0"/>
        <v>#DIV/0!</v>
      </c>
    </row>
    <row r="26" spans="1:16" ht="18" customHeight="1" x14ac:dyDescent="0.3">
      <c r="A26" s="17">
        <v>24</v>
      </c>
      <c r="B26" s="33"/>
      <c r="C26" s="34"/>
      <c r="D26" s="35"/>
      <c r="E26" s="36"/>
      <c r="F26" s="37"/>
      <c r="G26" s="34"/>
      <c r="H26" s="38"/>
      <c r="I26" s="3">
        <f t="shared" si="27"/>
        <v>0</v>
      </c>
      <c r="J26" s="4">
        <f t="shared" si="28"/>
        <v>0</v>
      </c>
      <c r="K26" s="5">
        <f t="shared" si="29"/>
        <v>0</v>
      </c>
      <c r="L26" s="4" t="b">
        <f t="shared" si="30"/>
        <v>0</v>
      </c>
      <c r="M26" s="6" t="b">
        <f t="shared" si="31"/>
        <v>0</v>
      </c>
      <c r="N26" s="7">
        <f t="shared" si="32"/>
        <v>0</v>
      </c>
      <c r="O26" s="8" t="e">
        <f t="shared" si="33"/>
        <v>#DIV/0!</v>
      </c>
      <c r="P26" s="9" t="e">
        <f t="shared" si="0"/>
        <v>#DIV/0!</v>
      </c>
    </row>
    <row r="27" spans="1:16" ht="18" customHeight="1" thickBot="1" x14ac:dyDescent="0.35">
      <c r="A27" s="17">
        <v>25</v>
      </c>
      <c r="B27" s="39"/>
      <c r="C27" s="40"/>
      <c r="D27" s="41"/>
      <c r="E27" s="42"/>
      <c r="F27" s="43"/>
      <c r="G27" s="40"/>
      <c r="H27" s="44"/>
      <c r="I27" s="10"/>
      <c r="J27" s="11"/>
      <c r="K27" s="12"/>
      <c r="L27" s="11"/>
      <c r="M27" s="13"/>
      <c r="N27" s="14"/>
      <c r="O27" s="15"/>
      <c r="P27" s="16"/>
    </row>
    <row r="28" spans="1:16" s="45" customFormat="1" ht="10.199999999999999" customHeight="1" thickBot="1" x14ac:dyDescent="0.35">
      <c r="B28" s="46"/>
      <c r="C28" s="47"/>
      <c r="D28" s="48"/>
      <c r="E28" s="49"/>
      <c r="F28" s="50"/>
      <c r="G28" s="47"/>
      <c r="H28" s="47"/>
      <c r="I28" s="47"/>
      <c r="J28" s="51"/>
      <c r="K28" s="52"/>
      <c r="L28" s="51"/>
      <c r="M28" s="51"/>
      <c r="N28" s="51"/>
      <c r="O28" s="53"/>
      <c r="P28" s="54"/>
    </row>
    <row r="29" spans="1:16" ht="17.399999999999999" customHeight="1" x14ac:dyDescent="0.3">
      <c r="M29" s="363" t="s">
        <v>2</v>
      </c>
      <c r="N29" s="364"/>
      <c r="O29" s="364"/>
      <c r="P29" s="143">
        <f>+SUBTOTAL(9,D3:D27)</f>
        <v>150100</v>
      </c>
    </row>
    <row r="30" spans="1:16" ht="17.399999999999999" customHeight="1" x14ac:dyDescent="0.3">
      <c r="M30" s="365" t="s">
        <v>32</v>
      </c>
      <c r="N30" s="366"/>
      <c r="O30" s="366"/>
      <c r="P30" s="145">
        <f>+SUBTOTAL(9,P3:P17)</f>
        <v>0.1400940620795551</v>
      </c>
    </row>
    <row r="31" spans="1:16" ht="15.6" customHeight="1" thickBot="1" x14ac:dyDescent="0.35">
      <c r="M31" s="367" t="s">
        <v>118</v>
      </c>
      <c r="N31" s="368"/>
      <c r="O31" s="368"/>
      <c r="P31" s="144">
        <f>+P30/12</f>
        <v>1.1674505173296259E-2</v>
      </c>
    </row>
    <row r="32" spans="1:16" ht="15.6" customHeight="1" x14ac:dyDescent="0.3"/>
  </sheetData>
  <sheetProtection algorithmName="SHA-512" hashValue="1/ywYQDqWpMmcyqd+ppM1majCZo8+H5SGRf97ctfdo9iyj+oMiwsOa1ApazxV0Y/Nze4/oGFlLGf9iuFCV7VJg==" saltValue="VvQbTjN8Us6ptEpTX4nuyQ==" spinCount="100000" sheet="1" objects="1" scenarios="1"/>
  <mergeCells count="3">
    <mergeCell ref="M29:O29"/>
    <mergeCell ref="M30:O30"/>
    <mergeCell ref="M31:O31"/>
  </mergeCells>
  <dataValidations disablePrompts="1" count="1">
    <dataValidation type="list" allowBlank="1" showInputMessage="1" showErrorMessage="1" sqref="C3:C28" xr:uid="{676EEF63-FAC2-4E2E-8751-815EABA47C3B}">
      <formula1>PLATAFORMAS</formula1>
    </dataValidation>
  </dataValidations>
  <pageMargins left="0.7" right="0.7" top="0.75" bottom="0.75" header="0.3" footer="0.3"/>
  <pageSetup orientation="portrait" horizontalDpi="4294967293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6B1FC-8DE9-40AC-92E7-63865FB7ABDF}">
  <dimension ref="B1:P33"/>
  <sheetViews>
    <sheetView workbookViewId="0">
      <selection activeCell="H6" sqref="H6"/>
    </sheetView>
  </sheetViews>
  <sheetFormatPr baseColWidth="10" defaultRowHeight="14.4" x14ac:dyDescent="0.3"/>
  <cols>
    <col min="1" max="1" width="1.6640625" style="17" customWidth="1"/>
    <col min="2" max="2" width="16.5546875" style="55" customWidth="1"/>
    <col min="3" max="3" width="16.5546875" style="17" customWidth="1"/>
    <col min="4" max="4" width="2" style="17" customWidth="1"/>
    <col min="5" max="5" width="8.109375" style="17" customWidth="1"/>
    <col min="6" max="6" width="15.33203125" style="55" customWidth="1"/>
    <col min="7" max="7" width="12.77734375" style="17" customWidth="1"/>
    <col min="8" max="8" width="12.77734375" style="45" customWidth="1"/>
    <col min="9" max="16" width="12.77734375" style="17" customWidth="1"/>
    <col min="17" max="17" width="1.5546875" style="17" customWidth="1"/>
    <col min="18" max="16384" width="11.5546875" style="17"/>
  </cols>
  <sheetData>
    <row r="1" spans="2:16" ht="10.199999999999999" customHeight="1" thickBot="1" x14ac:dyDescent="0.35"/>
    <row r="2" spans="2:16" ht="30.6" customHeight="1" thickBot="1" x14ac:dyDescent="0.35">
      <c r="B2" s="369" t="s">
        <v>103</v>
      </c>
      <c r="C2" s="370"/>
      <c r="F2" s="195" t="s">
        <v>155</v>
      </c>
      <c r="G2" s="196" t="s">
        <v>43</v>
      </c>
      <c r="H2" s="196" t="s">
        <v>44</v>
      </c>
      <c r="I2" s="196" t="s">
        <v>46</v>
      </c>
      <c r="J2" s="196" t="s">
        <v>47</v>
      </c>
      <c r="K2" s="196" t="s">
        <v>48</v>
      </c>
      <c r="L2" s="196" t="s">
        <v>49</v>
      </c>
      <c r="M2" s="196" t="s">
        <v>50</v>
      </c>
      <c r="N2" s="196" t="s">
        <v>51</v>
      </c>
      <c r="O2" s="196" t="s">
        <v>52</v>
      </c>
      <c r="P2" s="354">
        <v>44197</v>
      </c>
    </row>
    <row r="3" spans="2:16" ht="31.2" customHeight="1" thickBot="1" x14ac:dyDescent="0.35">
      <c r="B3" s="56" t="s">
        <v>39</v>
      </c>
      <c r="C3" s="57">
        <v>33133</v>
      </c>
      <c r="F3" s="191" t="s">
        <v>35</v>
      </c>
      <c r="G3" s="244">
        <v>33800</v>
      </c>
      <c r="H3" s="245">
        <f>+G8</f>
        <v>34500</v>
      </c>
      <c r="I3" s="245">
        <f t="shared" ref="I3:P3" si="0">+H$8</f>
        <v>35000</v>
      </c>
      <c r="J3" s="245">
        <f t="shared" si="0"/>
        <v>36000</v>
      </c>
      <c r="K3" s="245">
        <f t="shared" si="0"/>
        <v>0</v>
      </c>
      <c r="L3" s="245">
        <f t="shared" si="0"/>
        <v>0</v>
      </c>
      <c r="M3" s="245">
        <f t="shared" si="0"/>
        <v>0</v>
      </c>
      <c r="N3" s="245">
        <f t="shared" si="0"/>
        <v>0</v>
      </c>
      <c r="O3" s="245">
        <f t="shared" si="0"/>
        <v>0</v>
      </c>
      <c r="P3" s="84">
        <f t="shared" si="0"/>
        <v>0</v>
      </c>
    </row>
    <row r="4" spans="2:16" s="19" customFormat="1" ht="27.6" customHeight="1" x14ac:dyDescent="0.3">
      <c r="B4" s="58" t="s">
        <v>0</v>
      </c>
      <c r="C4" s="59">
        <f>16161+1916</f>
        <v>18077</v>
      </c>
      <c r="E4" s="209" t="s">
        <v>156</v>
      </c>
      <c r="F4" s="198" t="s">
        <v>160</v>
      </c>
      <c r="G4" s="215">
        <v>1000</v>
      </c>
      <c r="H4" s="216">
        <v>0</v>
      </c>
      <c r="I4" s="216">
        <v>0</v>
      </c>
      <c r="J4" s="216">
        <v>0</v>
      </c>
      <c r="K4" s="216">
        <v>0</v>
      </c>
      <c r="L4" s="216">
        <v>0</v>
      </c>
      <c r="M4" s="216">
        <v>0</v>
      </c>
      <c r="N4" s="216">
        <v>0</v>
      </c>
      <c r="O4" s="216">
        <v>0</v>
      </c>
      <c r="P4" s="217">
        <v>0</v>
      </c>
    </row>
    <row r="5" spans="2:16" ht="27.6" customHeight="1" x14ac:dyDescent="0.3">
      <c r="B5" s="60" t="s">
        <v>53</v>
      </c>
      <c r="C5" s="61">
        <f>+DATE(2018,7,24)</f>
        <v>43305</v>
      </c>
      <c r="D5" s="62"/>
      <c r="E5" s="209" t="s">
        <v>157</v>
      </c>
      <c r="F5" s="199" t="s">
        <v>160</v>
      </c>
      <c r="G5" s="161">
        <v>5000</v>
      </c>
      <c r="H5" s="218">
        <v>0</v>
      </c>
      <c r="I5" s="218">
        <v>0</v>
      </c>
      <c r="J5" s="218">
        <v>0</v>
      </c>
      <c r="K5" s="218">
        <v>0</v>
      </c>
      <c r="L5" s="218">
        <v>0</v>
      </c>
      <c r="M5" s="218">
        <v>0</v>
      </c>
      <c r="N5" s="218">
        <v>0</v>
      </c>
      <c r="O5" s="218">
        <v>0</v>
      </c>
      <c r="P5" s="63">
        <v>0</v>
      </c>
    </row>
    <row r="6" spans="2:16" ht="27.6" customHeight="1" thickBot="1" x14ac:dyDescent="0.35">
      <c r="B6" s="64" t="s">
        <v>38</v>
      </c>
      <c r="C6" s="65">
        <f>4817+159+359+320+48</f>
        <v>5703</v>
      </c>
      <c r="D6" s="55"/>
      <c r="E6" s="209" t="s">
        <v>158</v>
      </c>
      <c r="F6" s="199" t="s">
        <v>160</v>
      </c>
      <c r="G6" s="161">
        <v>0</v>
      </c>
      <c r="H6" s="218">
        <v>0</v>
      </c>
      <c r="I6" s="218">
        <v>0</v>
      </c>
      <c r="J6" s="218">
        <v>0</v>
      </c>
      <c r="K6" s="218">
        <v>0</v>
      </c>
      <c r="L6" s="218">
        <v>0</v>
      </c>
      <c r="M6" s="218">
        <v>0</v>
      </c>
      <c r="N6" s="218">
        <v>0</v>
      </c>
      <c r="O6" s="218">
        <v>0</v>
      </c>
      <c r="P6" s="63">
        <v>0</v>
      </c>
    </row>
    <row r="7" spans="2:16" ht="27.6" customHeight="1" thickBot="1" x14ac:dyDescent="0.35">
      <c r="B7" s="85" t="s">
        <v>54</v>
      </c>
      <c r="C7" s="86">
        <f>+C4-C6</f>
        <v>12374</v>
      </c>
      <c r="D7" s="55"/>
      <c r="E7" s="209" t="s">
        <v>159</v>
      </c>
      <c r="F7" s="200" t="s">
        <v>160</v>
      </c>
      <c r="G7" s="162">
        <v>1000</v>
      </c>
      <c r="H7" s="243">
        <v>0</v>
      </c>
      <c r="I7" s="243">
        <v>0</v>
      </c>
      <c r="J7" s="243">
        <v>0</v>
      </c>
      <c r="K7" s="243">
        <v>0</v>
      </c>
      <c r="L7" s="243">
        <v>0</v>
      </c>
      <c r="M7" s="243">
        <v>0</v>
      </c>
      <c r="N7" s="243">
        <v>0</v>
      </c>
      <c r="O7" s="243">
        <v>0</v>
      </c>
      <c r="P7" s="66">
        <v>0</v>
      </c>
    </row>
    <row r="8" spans="2:16" ht="27.6" customHeight="1" thickBot="1" x14ac:dyDescent="0.35">
      <c r="B8" s="73" t="s">
        <v>41</v>
      </c>
      <c r="C8" s="74">
        <f ca="1">+TODAY()</f>
        <v>43906</v>
      </c>
      <c r="D8" s="55"/>
      <c r="F8" s="201" t="s">
        <v>36</v>
      </c>
      <c r="G8" s="225">
        <v>34500</v>
      </c>
      <c r="H8" s="226">
        <v>35000</v>
      </c>
      <c r="I8" s="226">
        <v>36000</v>
      </c>
      <c r="J8" s="226">
        <v>0</v>
      </c>
      <c r="K8" s="226">
        <v>0</v>
      </c>
      <c r="L8" s="226">
        <v>0</v>
      </c>
      <c r="M8" s="226">
        <v>0</v>
      </c>
      <c r="N8" s="226">
        <v>0</v>
      </c>
      <c r="O8" s="226">
        <v>0</v>
      </c>
      <c r="P8" s="187">
        <v>0</v>
      </c>
    </row>
    <row r="9" spans="2:16" ht="27.6" customHeight="1" x14ac:dyDescent="0.3">
      <c r="B9" s="73" t="s">
        <v>40</v>
      </c>
      <c r="C9" s="75">
        <f ca="1">+C8-C5</f>
        <v>601</v>
      </c>
      <c r="D9" s="55"/>
      <c r="E9" s="55"/>
      <c r="F9" s="198" t="s">
        <v>0</v>
      </c>
      <c r="G9" s="246">
        <v>18889</v>
      </c>
      <c r="H9" s="247">
        <v>0</v>
      </c>
      <c r="I9" s="247">
        <v>0</v>
      </c>
      <c r="J9" s="247">
        <v>0</v>
      </c>
      <c r="K9" s="247">
        <v>0</v>
      </c>
      <c r="L9" s="247">
        <v>0</v>
      </c>
      <c r="M9" s="247">
        <v>0</v>
      </c>
      <c r="N9" s="247">
        <v>0</v>
      </c>
      <c r="O9" s="247">
        <v>19517</v>
      </c>
      <c r="P9" s="248">
        <v>19517</v>
      </c>
    </row>
    <row r="10" spans="2:16" ht="27.6" customHeight="1" thickBot="1" x14ac:dyDescent="0.35">
      <c r="B10" s="81" t="s">
        <v>105</v>
      </c>
      <c r="C10" s="82">
        <f ca="1">+(C7/C3)/C9*365</f>
        <v>0.22681289592045531</v>
      </c>
      <c r="D10" s="55"/>
      <c r="E10" s="55"/>
      <c r="F10" s="219" t="s">
        <v>38</v>
      </c>
      <c r="G10" s="227">
        <v>5765</v>
      </c>
      <c r="H10" s="228">
        <v>0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28">
        <v>5900</v>
      </c>
      <c r="P10" s="87">
        <v>5900</v>
      </c>
    </row>
    <row r="11" spans="2:16" ht="27.6" customHeight="1" thickBot="1" x14ac:dyDescent="0.35">
      <c r="B11" s="352" t="s">
        <v>110</v>
      </c>
      <c r="C11" s="353">
        <f ca="1">+C10/1.16</f>
        <v>0.19552835855211667</v>
      </c>
      <c r="D11" s="55"/>
      <c r="E11" s="55"/>
      <c r="F11" s="202" t="s">
        <v>54</v>
      </c>
      <c r="G11" s="249">
        <f t="shared" ref="G11:P11" si="1">+G9-G10</f>
        <v>13124</v>
      </c>
      <c r="H11" s="237">
        <f t="shared" si="1"/>
        <v>0</v>
      </c>
      <c r="I11" s="237">
        <f t="shared" si="1"/>
        <v>0</v>
      </c>
      <c r="J11" s="237">
        <f t="shared" si="1"/>
        <v>0</v>
      </c>
      <c r="K11" s="237">
        <f t="shared" si="1"/>
        <v>0</v>
      </c>
      <c r="L11" s="237">
        <f t="shared" si="1"/>
        <v>0</v>
      </c>
      <c r="M11" s="237">
        <f t="shared" si="1"/>
        <v>0</v>
      </c>
      <c r="N11" s="237">
        <f t="shared" si="1"/>
        <v>0</v>
      </c>
      <c r="O11" s="237">
        <f t="shared" si="1"/>
        <v>13617</v>
      </c>
      <c r="P11" s="88">
        <f t="shared" si="1"/>
        <v>13617</v>
      </c>
    </row>
    <row r="12" spans="2:16" ht="27.6" customHeight="1" thickBot="1" x14ac:dyDescent="0.35">
      <c r="B12" s="76" t="s">
        <v>108</v>
      </c>
      <c r="C12" s="77">
        <f ca="1">+C11/12</f>
        <v>1.6294029879343055E-2</v>
      </c>
      <c r="D12" s="55"/>
      <c r="E12" s="55"/>
      <c r="F12" s="255" t="s">
        <v>37</v>
      </c>
      <c r="G12" s="250">
        <f t="shared" ref="G12:P12" si="2">+((G$3+G4)*7+(G$3+G4+G5)*7+(G$3+G4+G5+G6)*7+(G$3+G6+G7)*9)/30</f>
        <v>37133.333333333336</v>
      </c>
      <c r="H12" s="251">
        <f t="shared" si="2"/>
        <v>34500</v>
      </c>
      <c r="I12" s="251">
        <f t="shared" si="2"/>
        <v>35000</v>
      </c>
      <c r="J12" s="251">
        <f t="shared" si="2"/>
        <v>36000</v>
      </c>
      <c r="K12" s="251">
        <f t="shared" si="2"/>
        <v>0</v>
      </c>
      <c r="L12" s="251">
        <f t="shared" si="2"/>
        <v>0</v>
      </c>
      <c r="M12" s="251">
        <f t="shared" si="2"/>
        <v>0</v>
      </c>
      <c r="N12" s="251">
        <f t="shared" si="2"/>
        <v>0</v>
      </c>
      <c r="O12" s="251">
        <f t="shared" si="2"/>
        <v>0</v>
      </c>
      <c r="P12" s="252">
        <f t="shared" si="2"/>
        <v>0</v>
      </c>
    </row>
    <row r="13" spans="2:16" ht="27.6" customHeight="1" x14ac:dyDescent="0.3">
      <c r="B13" s="371" t="s">
        <v>45</v>
      </c>
      <c r="C13" s="372"/>
      <c r="D13" s="18"/>
      <c r="E13" s="18"/>
      <c r="F13" s="203" t="s">
        <v>106</v>
      </c>
      <c r="G13" s="239">
        <f t="shared" ref="G13:P13" ca="1" si="3">+G14/12</f>
        <v>1.7036663470539195E-2</v>
      </c>
      <c r="H13" s="240">
        <f t="shared" ca="1" si="3"/>
        <v>0</v>
      </c>
      <c r="I13" s="240">
        <f t="shared" ca="1" si="3"/>
        <v>0</v>
      </c>
      <c r="J13" s="240">
        <f t="shared" ca="1" si="3"/>
        <v>0</v>
      </c>
      <c r="K13" s="240" t="e">
        <f t="shared" ca="1" si="3"/>
        <v>#DIV/0!</v>
      </c>
      <c r="L13" s="240" t="e">
        <f t="shared" ca="1" si="3"/>
        <v>#DIV/0!</v>
      </c>
      <c r="M13" s="240" t="e">
        <f t="shared" ca="1" si="3"/>
        <v>#DIV/0!</v>
      </c>
      <c r="N13" s="240" t="e">
        <f t="shared" ca="1" si="3"/>
        <v>#DIV/0!</v>
      </c>
      <c r="O13" s="240" t="e">
        <f t="shared" ca="1" si="3"/>
        <v>#DIV/0!</v>
      </c>
      <c r="P13" s="79" t="e">
        <f t="shared" ca="1" si="3"/>
        <v>#DIV/0!</v>
      </c>
    </row>
    <row r="14" spans="2:16" ht="27.6" customHeight="1" thickBot="1" x14ac:dyDescent="0.35">
      <c r="B14" s="67" t="s">
        <v>42</v>
      </c>
      <c r="C14" s="68">
        <f>-20100.55+21505.83</f>
        <v>1405.2800000000025</v>
      </c>
      <c r="D14" s="18"/>
      <c r="E14" s="18"/>
      <c r="F14" s="204" t="s">
        <v>107</v>
      </c>
      <c r="G14" s="241">
        <f ca="1">+(G11)/G12/(C$9+30)*365</f>
        <v>0.20443996164647035</v>
      </c>
      <c r="H14" s="242">
        <f ca="1">+(H11)/H12/(C$9+30*2)*365</f>
        <v>0</v>
      </c>
      <c r="I14" s="242">
        <f ca="1">+(I11)/I12/(C$9+30*3)*365</f>
        <v>0</v>
      </c>
      <c r="J14" s="242">
        <f ca="1">+(J11)/J12/(C$9+30*4)*365</f>
        <v>0</v>
      </c>
      <c r="K14" s="242" t="e">
        <f ca="1">+(K11)/K12/(C9+30*5)*365</f>
        <v>#DIV/0!</v>
      </c>
      <c r="L14" s="242" t="e">
        <f ca="1">+(L11)/L12/(C$9+30*6)*365</f>
        <v>#DIV/0!</v>
      </c>
      <c r="M14" s="242" t="e">
        <f ca="1">+(M11)/M12/(C$9+30*7)*365</f>
        <v>#DIV/0!</v>
      </c>
      <c r="N14" s="242" t="e">
        <f ca="1">+(N11)/N12/(C$9+30*8)*365</f>
        <v>#DIV/0!</v>
      </c>
      <c r="O14" s="242" t="e">
        <f ca="1">+(O11)/O12/(C$9+30*9)*365</f>
        <v>#DIV/0!</v>
      </c>
      <c r="P14" s="82" t="e">
        <f ca="1">+(P11)/P12/(C$9+30*10)*365</f>
        <v>#DIV/0!</v>
      </c>
    </row>
    <row r="15" spans="2:16" ht="27.6" customHeight="1" thickBot="1" x14ac:dyDescent="0.35">
      <c r="B15" s="76" t="s">
        <v>109</v>
      </c>
      <c r="C15" s="77">
        <f ca="1">+(C7+C14)/C3/C9*365</f>
        <v>0.25257139166791753</v>
      </c>
      <c r="D15" s="18"/>
      <c r="E15" s="18"/>
      <c r="F15" s="203" t="s">
        <v>108</v>
      </c>
      <c r="G15" s="253">
        <f t="shared" ref="G15:P15" ca="1" si="4">+G13/1.16</f>
        <v>1.4686778853913099E-2</v>
      </c>
      <c r="H15" s="254">
        <f t="shared" ca="1" si="4"/>
        <v>0</v>
      </c>
      <c r="I15" s="254">
        <f t="shared" ca="1" si="4"/>
        <v>0</v>
      </c>
      <c r="J15" s="254">
        <f t="shared" ca="1" si="4"/>
        <v>0</v>
      </c>
      <c r="K15" s="254" t="e">
        <f t="shared" ca="1" si="4"/>
        <v>#DIV/0!</v>
      </c>
      <c r="L15" s="254" t="e">
        <f t="shared" ca="1" si="4"/>
        <v>#DIV/0!</v>
      </c>
      <c r="M15" s="254" t="e">
        <f t="shared" ca="1" si="4"/>
        <v>#DIV/0!</v>
      </c>
      <c r="N15" s="254" t="e">
        <f t="shared" ca="1" si="4"/>
        <v>#DIV/0!</v>
      </c>
      <c r="O15" s="254" t="e">
        <f t="shared" ca="1" si="4"/>
        <v>#DIV/0!</v>
      </c>
      <c r="P15" s="207" t="e">
        <f t="shared" ca="1" si="4"/>
        <v>#DIV/0!</v>
      </c>
    </row>
    <row r="16" spans="2:16" ht="29.4" thickBot="1" x14ac:dyDescent="0.35">
      <c r="B16" s="76" t="s">
        <v>108</v>
      </c>
      <c r="C16" s="77">
        <f ca="1">+C15/12</f>
        <v>2.1047615972326461E-2</v>
      </c>
      <c r="D16" s="18"/>
      <c r="E16" s="18"/>
      <c r="F16" s="204" t="s">
        <v>109</v>
      </c>
      <c r="G16" s="241">
        <f t="shared" ref="G16:P16" ca="1" si="5">+G14/1.16</f>
        <v>0.17624134624695723</v>
      </c>
      <c r="H16" s="242">
        <f t="shared" ca="1" si="5"/>
        <v>0</v>
      </c>
      <c r="I16" s="242">
        <f t="shared" ca="1" si="5"/>
        <v>0</v>
      </c>
      <c r="J16" s="242">
        <f t="shared" ca="1" si="5"/>
        <v>0</v>
      </c>
      <c r="K16" s="242" t="e">
        <f t="shared" ca="1" si="5"/>
        <v>#DIV/0!</v>
      </c>
      <c r="L16" s="242" t="e">
        <f t="shared" ca="1" si="5"/>
        <v>#DIV/0!</v>
      </c>
      <c r="M16" s="242" t="e">
        <f t="shared" ca="1" si="5"/>
        <v>#DIV/0!</v>
      </c>
      <c r="N16" s="242" t="e">
        <f t="shared" ca="1" si="5"/>
        <v>#DIV/0!</v>
      </c>
      <c r="O16" s="242" t="e">
        <f t="shared" ca="1" si="5"/>
        <v>#DIV/0!</v>
      </c>
      <c r="P16" s="82" t="e">
        <f t="shared" ca="1" si="5"/>
        <v>#DIV/0!</v>
      </c>
    </row>
    <row r="17" spans="2:9" x14ac:dyDescent="0.3">
      <c r="B17" s="69"/>
      <c r="C17" s="70"/>
      <c r="F17" s="69"/>
      <c r="G17" s="70"/>
      <c r="H17" s="71"/>
      <c r="I17" s="18"/>
    </row>
    <row r="18" spans="2:9" x14ac:dyDescent="0.3">
      <c r="B18" s="69"/>
      <c r="C18" s="70"/>
      <c r="F18" s="69"/>
      <c r="G18" s="70"/>
      <c r="H18" s="71"/>
      <c r="I18" s="18"/>
    </row>
    <row r="19" spans="2:9" x14ac:dyDescent="0.3">
      <c r="B19" s="69"/>
      <c r="C19" s="70"/>
      <c r="F19" s="69"/>
      <c r="G19" s="70"/>
    </row>
    <row r="20" spans="2:9" x14ac:dyDescent="0.3">
      <c r="B20" s="69"/>
      <c r="C20" s="70"/>
      <c r="F20" s="69"/>
      <c r="G20" s="70"/>
    </row>
    <row r="21" spans="2:9" x14ac:dyDescent="0.3">
      <c r="B21" s="69"/>
      <c r="C21" s="70"/>
      <c r="F21" s="69"/>
      <c r="G21" s="70"/>
      <c r="I21" s="72"/>
    </row>
    <row r="22" spans="2:9" x14ac:dyDescent="0.3">
      <c r="B22" s="69"/>
      <c r="C22" s="70"/>
      <c r="F22" s="69"/>
      <c r="G22" s="70"/>
    </row>
    <row r="23" spans="2:9" x14ac:dyDescent="0.3">
      <c r="B23" s="69"/>
      <c r="C23" s="70"/>
      <c r="F23" s="69"/>
      <c r="G23" s="70"/>
    </row>
    <row r="24" spans="2:9" x14ac:dyDescent="0.3">
      <c r="B24" s="69"/>
      <c r="C24" s="70"/>
      <c r="F24" s="69"/>
      <c r="G24" s="70"/>
    </row>
    <row r="25" spans="2:9" x14ac:dyDescent="0.3">
      <c r="B25" s="69"/>
      <c r="C25" s="70"/>
      <c r="F25" s="69"/>
      <c r="G25" s="70"/>
    </row>
    <row r="26" spans="2:9" x14ac:dyDescent="0.3">
      <c r="F26" s="69"/>
      <c r="G26" s="70"/>
    </row>
    <row r="27" spans="2:9" x14ac:dyDescent="0.3">
      <c r="F27" s="69"/>
      <c r="G27" s="70"/>
    </row>
    <row r="28" spans="2:9" x14ac:dyDescent="0.3">
      <c r="F28" s="69"/>
      <c r="G28" s="70"/>
    </row>
    <row r="29" spans="2:9" x14ac:dyDescent="0.3">
      <c r="F29" s="69"/>
      <c r="G29" s="70"/>
    </row>
    <row r="30" spans="2:9" x14ac:dyDescent="0.3">
      <c r="F30" s="69"/>
      <c r="G30" s="70"/>
    </row>
    <row r="31" spans="2:9" x14ac:dyDescent="0.3">
      <c r="F31" s="69"/>
      <c r="G31" s="70"/>
    </row>
    <row r="32" spans="2:9" x14ac:dyDescent="0.3">
      <c r="F32" s="69"/>
      <c r="G32" s="70"/>
    </row>
    <row r="33" spans="6:7" x14ac:dyDescent="0.3">
      <c r="F33" s="69"/>
      <c r="G33" s="70"/>
    </row>
  </sheetData>
  <sheetProtection algorithmName="SHA-512" hashValue="vkehY0nDXwZNHYt5sJT8d0sRrarSMWR0xJ2w4T7irwzyS4mkcE5CrV12dSR0pBLtcYA8mUL/wcCSzAydStnsoQ==" saltValue="qZEXobWu5p8VSxyf9UItvA==" spinCount="100000" sheet="1" objects="1" scenarios="1"/>
  <mergeCells count="2">
    <mergeCell ref="B2:C2"/>
    <mergeCell ref="B13:C13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0D32-0262-43A6-9F5E-7552B5E18BE4}">
  <dimension ref="B1:P33"/>
  <sheetViews>
    <sheetView workbookViewId="0">
      <selection activeCell="B14" sqref="B14:C15"/>
    </sheetView>
  </sheetViews>
  <sheetFormatPr baseColWidth="10" defaultRowHeight="14.4" x14ac:dyDescent="0.3"/>
  <cols>
    <col min="1" max="1" width="1.6640625" style="17" customWidth="1"/>
    <col min="2" max="2" width="16.5546875" style="55" customWidth="1"/>
    <col min="3" max="3" width="16.5546875" style="17" customWidth="1"/>
    <col min="4" max="4" width="2" style="17" customWidth="1"/>
    <col min="5" max="5" width="8.6640625" style="17" customWidth="1"/>
    <col min="6" max="6" width="14.77734375" style="55" customWidth="1"/>
    <col min="7" max="7" width="12.5546875" style="17" customWidth="1"/>
    <col min="8" max="8" width="12.5546875" style="45" customWidth="1"/>
    <col min="9" max="16" width="12.5546875" style="17" customWidth="1"/>
    <col min="17" max="16384" width="11.5546875" style="17"/>
  </cols>
  <sheetData>
    <row r="1" spans="2:16" ht="10.199999999999999" customHeight="1" thickBot="1" x14ac:dyDescent="0.35"/>
    <row r="2" spans="2:16" ht="31.8" thickBot="1" x14ac:dyDescent="0.35">
      <c r="B2" s="369" t="s">
        <v>103</v>
      </c>
      <c r="C2" s="370"/>
      <c r="F2" s="195" t="s">
        <v>155</v>
      </c>
      <c r="G2" s="196" t="s">
        <v>43</v>
      </c>
      <c r="H2" s="196" t="s">
        <v>44</v>
      </c>
      <c r="I2" s="196" t="s">
        <v>46</v>
      </c>
      <c r="J2" s="196" t="s">
        <v>47</v>
      </c>
      <c r="K2" s="196" t="s">
        <v>48</v>
      </c>
      <c r="L2" s="196" t="s">
        <v>49</v>
      </c>
      <c r="M2" s="196" t="s">
        <v>50</v>
      </c>
      <c r="N2" s="196" t="s">
        <v>51</v>
      </c>
      <c r="O2" s="196" t="s">
        <v>52</v>
      </c>
      <c r="P2" s="354">
        <v>44197</v>
      </c>
    </row>
    <row r="3" spans="2:16" ht="31.2" customHeight="1" thickBot="1" x14ac:dyDescent="0.35">
      <c r="B3" s="56" t="s">
        <v>39</v>
      </c>
      <c r="C3" s="57">
        <v>11906</v>
      </c>
      <c r="F3" s="191" t="s">
        <v>35</v>
      </c>
      <c r="G3" s="258">
        <f>+C3</f>
        <v>11906</v>
      </c>
      <c r="H3" s="245">
        <f t="shared" ref="H3:P3" si="0">+G$8</f>
        <v>13013</v>
      </c>
      <c r="I3" s="245">
        <f t="shared" si="0"/>
        <v>0</v>
      </c>
      <c r="J3" s="245">
        <f t="shared" si="0"/>
        <v>0</v>
      </c>
      <c r="K3" s="245">
        <f t="shared" si="0"/>
        <v>0</v>
      </c>
      <c r="L3" s="245">
        <f t="shared" si="0"/>
        <v>0</v>
      </c>
      <c r="M3" s="245">
        <f t="shared" si="0"/>
        <v>0</v>
      </c>
      <c r="N3" s="245">
        <f t="shared" si="0"/>
        <v>0</v>
      </c>
      <c r="O3" s="245">
        <f t="shared" si="0"/>
        <v>0</v>
      </c>
      <c r="P3" s="84">
        <f t="shared" si="0"/>
        <v>0</v>
      </c>
    </row>
    <row r="4" spans="2:16" s="19" customFormat="1" ht="27.6" customHeight="1" x14ac:dyDescent="0.3">
      <c r="B4" s="58" t="s">
        <v>0</v>
      </c>
      <c r="C4" s="59">
        <v>477</v>
      </c>
      <c r="E4" s="209" t="s">
        <v>156</v>
      </c>
      <c r="F4" s="198" t="s">
        <v>160</v>
      </c>
      <c r="G4" s="256">
        <v>0</v>
      </c>
      <c r="H4" s="257">
        <v>0</v>
      </c>
      <c r="I4" s="257">
        <v>0</v>
      </c>
      <c r="J4" s="257">
        <v>0</v>
      </c>
      <c r="K4" s="257">
        <v>0</v>
      </c>
      <c r="L4" s="257">
        <v>0</v>
      </c>
      <c r="M4" s="257">
        <v>0</v>
      </c>
      <c r="N4" s="257">
        <v>0</v>
      </c>
      <c r="O4" s="257">
        <v>0</v>
      </c>
      <c r="P4" s="197">
        <v>0</v>
      </c>
    </row>
    <row r="5" spans="2:16" ht="27.6" customHeight="1" x14ac:dyDescent="0.3">
      <c r="B5" s="60" t="s">
        <v>53</v>
      </c>
      <c r="C5" s="61">
        <f>+DATE(2019,9,29)</f>
        <v>43737</v>
      </c>
      <c r="D5" s="62"/>
      <c r="E5" s="209" t="s">
        <v>157</v>
      </c>
      <c r="F5" s="199" t="s">
        <v>160</v>
      </c>
      <c r="G5" s="161">
        <v>0</v>
      </c>
      <c r="H5" s="218">
        <v>0</v>
      </c>
      <c r="I5" s="218">
        <v>0</v>
      </c>
      <c r="J5" s="218">
        <v>0</v>
      </c>
      <c r="K5" s="218">
        <v>0</v>
      </c>
      <c r="L5" s="218">
        <v>0</v>
      </c>
      <c r="M5" s="218">
        <v>0</v>
      </c>
      <c r="N5" s="218">
        <v>0</v>
      </c>
      <c r="O5" s="218">
        <v>0</v>
      </c>
      <c r="P5" s="63">
        <v>0</v>
      </c>
    </row>
    <row r="6" spans="2:16" ht="27.6" customHeight="1" thickBot="1" x14ac:dyDescent="0.35">
      <c r="B6" s="64" t="s">
        <v>38</v>
      </c>
      <c r="C6" s="65">
        <v>0</v>
      </c>
      <c r="D6" s="55"/>
      <c r="E6" s="209" t="s">
        <v>158</v>
      </c>
      <c r="F6" s="199" t="s">
        <v>160</v>
      </c>
      <c r="G6" s="161">
        <v>0</v>
      </c>
      <c r="H6" s="218">
        <v>0</v>
      </c>
      <c r="I6" s="218">
        <v>0</v>
      </c>
      <c r="J6" s="218">
        <v>0</v>
      </c>
      <c r="K6" s="218">
        <v>0</v>
      </c>
      <c r="L6" s="218">
        <v>0</v>
      </c>
      <c r="M6" s="218">
        <v>0</v>
      </c>
      <c r="N6" s="218">
        <v>0</v>
      </c>
      <c r="O6" s="218">
        <v>0</v>
      </c>
      <c r="P6" s="63">
        <v>0</v>
      </c>
    </row>
    <row r="7" spans="2:16" ht="27.6" customHeight="1" thickBot="1" x14ac:dyDescent="0.35">
      <c r="B7" s="85" t="s">
        <v>54</v>
      </c>
      <c r="C7" s="86">
        <f>+C4-C6</f>
        <v>477</v>
      </c>
      <c r="D7" s="55"/>
      <c r="E7" s="209" t="s">
        <v>159</v>
      </c>
      <c r="F7" s="200" t="s">
        <v>160</v>
      </c>
      <c r="G7" s="162">
        <v>0</v>
      </c>
      <c r="H7" s="243">
        <v>0</v>
      </c>
      <c r="I7" s="243">
        <v>0</v>
      </c>
      <c r="J7" s="243">
        <v>0</v>
      </c>
      <c r="K7" s="243">
        <v>0</v>
      </c>
      <c r="L7" s="243">
        <v>0</v>
      </c>
      <c r="M7" s="243">
        <v>0</v>
      </c>
      <c r="N7" s="243">
        <v>0</v>
      </c>
      <c r="O7" s="243">
        <v>0</v>
      </c>
      <c r="P7" s="66">
        <v>0</v>
      </c>
    </row>
    <row r="8" spans="2:16" ht="27.6" customHeight="1" thickBot="1" x14ac:dyDescent="0.35">
      <c r="B8" s="73" t="s">
        <v>41</v>
      </c>
      <c r="C8" s="74">
        <f ca="1">+TODAY()</f>
        <v>43906</v>
      </c>
      <c r="D8" s="55"/>
      <c r="F8" s="189" t="s">
        <v>36</v>
      </c>
      <c r="G8" s="225">
        <v>13013</v>
      </c>
      <c r="H8" s="226">
        <v>0</v>
      </c>
      <c r="I8" s="226">
        <v>0</v>
      </c>
      <c r="J8" s="226">
        <v>0</v>
      </c>
      <c r="K8" s="226">
        <v>0</v>
      </c>
      <c r="L8" s="226">
        <v>0</v>
      </c>
      <c r="M8" s="226">
        <v>0</v>
      </c>
      <c r="N8" s="226">
        <v>0</v>
      </c>
      <c r="O8" s="226">
        <v>0</v>
      </c>
      <c r="P8" s="187">
        <v>0</v>
      </c>
    </row>
    <row r="9" spans="2:16" ht="27.6" customHeight="1" thickBot="1" x14ac:dyDescent="0.35">
      <c r="B9" s="73" t="s">
        <v>40</v>
      </c>
      <c r="C9" s="75">
        <f ca="1">+C8-C5</f>
        <v>169</v>
      </c>
      <c r="D9" s="55"/>
      <c r="E9" s="55"/>
      <c r="F9" s="190" t="s">
        <v>0</v>
      </c>
      <c r="G9" s="246">
        <v>584</v>
      </c>
      <c r="H9" s="247">
        <v>0</v>
      </c>
      <c r="I9" s="247">
        <v>0</v>
      </c>
      <c r="J9" s="247">
        <v>0</v>
      </c>
      <c r="K9" s="247">
        <v>0</v>
      </c>
      <c r="L9" s="247">
        <v>0</v>
      </c>
      <c r="M9" s="247">
        <v>0</v>
      </c>
      <c r="N9" s="247">
        <v>0</v>
      </c>
      <c r="O9" s="247">
        <v>19517</v>
      </c>
      <c r="P9" s="248">
        <v>19517</v>
      </c>
    </row>
    <row r="10" spans="2:16" ht="27.6" customHeight="1" thickBot="1" x14ac:dyDescent="0.35">
      <c r="B10" s="78" t="s">
        <v>104</v>
      </c>
      <c r="C10" s="79">
        <f ca="1">+C11/12</f>
        <v>7.2106997913637108E-3</v>
      </c>
      <c r="D10" s="55"/>
      <c r="E10" s="55"/>
      <c r="F10" s="206" t="s">
        <v>38</v>
      </c>
      <c r="G10" s="259">
        <v>0</v>
      </c>
      <c r="H10" s="260">
        <v>0</v>
      </c>
      <c r="I10" s="260">
        <v>0</v>
      </c>
      <c r="J10" s="260">
        <v>0</v>
      </c>
      <c r="K10" s="260">
        <v>0</v>
      </c>
      <c r="L10" s="260">
        <v>0</v>
      </c>
      <c r="M10" s="260">
        <v>0</v>
      </c>
      <c r="N10" s="260">
        <v>0</v>
      </c>
      <c r="O10" s="260">
        <v>5900</v>
      </c>
      <c r="P10" s="188">
        <v>5900</v>
      </c>
    </row>
    <row r="11" spans="2:16" ht="27.6" customHeight="1" thickBot="1" x14ac:dyDescent="0.35">
      <c r="B11" s="81" t="s">
        <v>105</v>
      </c>
      <c r="C11" s="82">
        <f ca="1">+(C7/C3)/C9*365</f>
        <v>8.6528397496364526E-2</v>
      </c>
      <c r="D11" s="55"/>
      <c r="E11" s="55"/>
      <c r="F11" s="191" t="s">
        <v>54</v>
      </c>
      <c r="G11" s="229">
        <f t="shared" ref="G11:P11" si="1">+G9-G10</f>
        <v>584</v>
      </c>
      <c r="H11" s="230">
        <f t="shared" si="1"/>
        <v>0</v>
      </c>
      <c r="I11" s="230">
        <f t="shared" si="1"/>
        <v>0</v>
      </c>
      <c r="J11" s="230">
        <f t="shared" si="1"/>
        <v>0</v>
      </c>
      <c r="K11" s="230">
        <f t="shared" si="1"/>
        <v>0</v>
      </c>
      <c r="L11" s="230">
        <f t="shared" si="1"/>
        <v>0</v>
      </c>
      <c r="M11" s="230">
        <f t="shared" si="1"/>
        <v>0</v>
      </c>
      <c r="N11" s="230">
        <f t="shared" si="1"/>
        <v>0</v>
      </c>
      <c r="O11" s="230">
        <f t="shared" si="1"/>
        <v>13617</v>
      </c>
      <c r="P11" s="231">
        <f t="shared" si="1"/>
        <v>13617</v>
      </c>
    </row>
    <row r="12" spans="2:16" ht="27.6" customHeight="1" thickBot="1" x14ac:dyDescent="0.35">
      <c r="B12" s="78" t="s">
        <v>138</v>
      </c>
      <c r="C12" s="79">
        <f ca="1">+C13/12</f>
        <v>6.2161205097963019E-3</v>
      </c>
      <c r="D12" s="55"/>
      <c r="E12" s="55"/>
      <c r="F12" s="208" t="s">
        <v>37</v>
      </c>
      <c r="G12" s="263">
        <f t="shared" ref="G12:P12" si="2">+((G$3+G4)*7+(G$3+G4+G5)*7+(G$3+G4+G5+G6)*7+(G$3+G6+G7)*9)/30</f>
        <v>11906</v>
      </c>
      <c r="H12" s="264">
        <f t="shared" si="2"/>
        <v>13013</v>
      </c>
      <c r="I12" s="264">
        <f t="shared" si="2"/>
        <v>0</v>
      </c>
      <c r="J12" s="264">
        <f t="shared" si="2"/>
        <v>0</v>
      </c>
      <c r="K12" s="264">
        <f t="shared" si="2"/>
        <v>0</v>
      </c>
      <c r="L12" s="264">
        <f t="shared" si="2"/>
        <v>0</v>
      </c>
      <c r="M12" s="264">
        <f t="shared" si="2"/>
        <v>0</v>
      </c>
      <c r="N12" s="264">
        <f t="shared" si="2"/>
        <v>0</v>
      </c>
      <c r="O12" s="264">
        <f t="shared" si="2"/>
        <v>0</v>
      </c>
      <c r="P12" s="265">
        <f t="shared" si="2"/>
        <v>0</v>
      </c>
    </row>
    <row r="13" spans="2:16" ht="27.6" customHeight="1" thickBot="1" x14ac:dyDescent="0.35">
      <c r="B13" s="81" t="s">
        <v>110</v>
      </c>
      <c r="C13" s="82">
        <f ca="1">+C11/1.16</f>
        <v>7.4593446117555626E-2</v>
      </c>
      <c r="D13" s="18"/>
      <c r="E13" s="18"/>
      <c r="F13" s="261" t="s">
        <v>106</v>
      </c>
      <c r="G13" s="239">
        <f t="shared" ref="G13:P13" ca="1" si="3">+G14/12</f>
        <v>7.4973107319451851E-3</v>
      </c>
      <c r="H13" s="240">
        <f t="shared" ca="1" si="3"/>
        <v>0</v>
      </c>
      <c r="I13" s="240" t="e">
        <f t="shared" ca="1" si="3"/>
        <v>#DIV/0!</v>
      </c>
      <c r="J13" s="240" t="e">
        <f t="shared" ca="1" si="3"/>
        <v>#DIV/0!</v>
      </c>
      <c r="K13" s="240" t="e">
        <f t="shared" ca="1" si="3"/>
        <v>#DIV/0!</v>
      </c>
      <c r="L13" s="240" t="e">
        <f t="shared" ca="1" si="3"/>
        <v>#DIV/0!</v>
      </c>
      <c r="M13" s="240" t="e">
        <f t="shared" ca="1" si="3"/>
        <v>#DIV/0!</v>
      </c>
      <c r="N13" s="240" t="e">
        <f t="shared" ca="1" si="3"/>
        <v>#DIV/0!</v>
      </c>
      <c r="O13" s="240" t="e">
        <f t="shared" ca="1" si="3"/>
        <v>#DIV/0!</v>
      </c>
      <c r="P13" s="79" t="e">
        <f t="shared" ca="1" si="3"/>
        <v>#DIV/0!</v>
      </c>
    </row>
    <row r="14" spans="2:16" ht="27.6" customHeight="1" thickBot="1" x14ac:dyDescent="0.35">
      <c r="B14" s="69"/>
      <c r="C14" s="70"/>
      <c r="D14" s="18"/>
      <c r="E14" s="18"/>
      <c r="F14" s="262" t="s">
        <v>107</v>
      </c>
      <c r="G14" s="241">
        <f ca="1">+(G11)/G12/(C$9+30)*365</f>
        <v>8.9967728783342221E-2</v>
      </c>
      <c r="H14" s="242">
        <f ca="1">+(H11)/H12/(C$9+30*2)*365</f>
        <v>0</v>
      </c>
      <c r="I14" s="242" t="e">
        <f ca="1">+(I11)/I12/(C$9+30*3)*365</f>
        <v>#DIV/0!</v>
      </c>
      <c r="J14" s="242" t="e">
        <f ca="1">+(J11)/J12/(C$9+30*4)*365</f>
        <v>#DIV/0!</v>
      </c>
      <c r="K14" s="242" t="e">
        <f ca="1">+(K11)/K12/(C9+30*5)*365</f>
        <v>#DIV/0!</v>
      </c>
      <c r="L14" s="242" t="e">
        <f ca="1">+(L11)/L12/(C$9+30*6)*365</f>
        <v>#DIV/0!</v>
      </c>
      <c r="M14" s="242" t="e">
        <f ca="1">+(M11)/M12/(C$9+30*7)*365</f>
        <v>#DIV/0!</v>
      </c>
      <c r="N14" s="242" t="e">
        <f ca="1">+(N11)/N12/(C$9+30*8)*365</f>
        <v>#DIV/0!</v>
      </c>
      <c r="O14" s="242" t="e">
        <f ca="1">+(O11)/O12/(C$9+30*9)*365</f>
        <v>#DIV/0!</v>
      </c>
      <c r="P14" s="82" t="e">
        <f ca="1">+(P11)/P12/(C$9+30*10)*365</f>
        <v>#DIV/0!</v>
      </c>
    </row>
    <row r="15" spans="2:16" ht="27.6" customHeight="1" x14ac:dyDescent="0.3">
      <c r="B15" s="69"/>
      <c r="C15" s="70"/>
      <c r="D15" s="18"/>
      <c r="E15" s="18"/>
      <c r="F15" s="266" t="s">
        <v>108</v>
      </c>
      <c r="G15" s="239">
        <f t="shared" ref="G15:P15" ca="1" si="4">+G13/1.16</f>
        <v>6.4631989068492978E-3</v>
      </c>
      <c r="H15" s="240">
        <f t="shared" ca="1" si="4"/>
        <v>0</v>
      </c>
      <c r="I15" s="240" t="e">
        <f t="shared" ca="1" si="4"/>
        <v>#DIV/0!</v>
      </c>
      <c r="J15" s="240" t="e">
        <f t="shared" ca="1" si="4"/>
        <v>#DIV/0!</v>
      </c>
      <c r="K15" s="240" t="e">
        <f t="shared" ca="1" si="4"/>
        <v>#DIV/0!</v>
      </c>
      <c r="L15" s="240" t="e">
        <f t="shared" ca="1" si="4"/>
        <v>#DIV/0!</v>
      </c>
      <c r="M15" s="240" t="e">
        <f t="shared" ca="1" si="4"/>
        <v>#DIV/0!</v>
      </c>
      <c r="N15" s="240" t="e">
        <f t="shared" ca="1" si="4"/>
        <v>#DIV/0!</v>
      </c>
      <c r="O15" s="240" t="e">
        <f t="shared" ca="1" si="4"/>
        <v>#DIV/0!</v>
      </c>
      <c r="P15" s="79" t="e">
        <f t="shared" ca="1" si="4"/>
        <v>#DIV/0!</v>
      </c>
    </row>
    <row r="16" spans="2:16" ht="29.4" thickBot="1" x14ac:dyDescent="0.35">
      <c r="B16" s="69"/>
      <c r="C16" s="70"/>
      <c r="D16" s="18"/>
      <c r="E16" s="18"/>
      <c r="F16" s="262" t="s">
        <v>109</v>
      </c>
      <c r="G16" s="241">
        <f t="shared" ref="G16:P16" ca="1" si="5">+G14/1.16</f>
        <v>7.7558386882191577E-2</v>
      </c>
      <c r="H16" s="242">
        <f t="shared" ca="1" si="5"/>
        <v>0</v>
      </c>
      <c r="I16" s="242" t="e">
        <f t="shared" ca="1" si="5"/>
        <v>#DIV/0!</v>
      </c>
      <c r="J16" s="242" t="e">
        <f t="shared" ca="1" si="5"/>
        <v>#DIV/0!</v>
      </c>
      <c r="K16" s="242" t="e">
        <f t="shared" ca="1" si="5"/>
        <v>#DIV/0!</v>
      </c>
      <c r="L16" s="242" t="e">
        <f t="shared" ca="1" si="5"/>
        <v>#DIV/0!</v>
      </c>
      <c r="M16" s="242" t="e">
        <f t="shared" ca="1" si="5"/>
        <v>#DIV/0!</v>
      </c>
      <c r="N16" s="242" t="e">
        <f t="shared" ca="1" si="5"/>
        <v>#DIV/0!</v>
      </c>
      <c r="O16" s="242" t="e">
        <f t="shared" ca="1" si="5"/>
        <v>#DIV/0!</v>
      </c>
      <c r="P16" s="82" t="e">
        <f t="shared" ca="1" si="5"/>
        <v>#DIV/0!</v>
      </c>
    </row>
    <row r="17" spans="2:9" x14ac:dyDescent="0.3">
      <c r="B17" s="69"/>
      <c r="C17" s="70"/>
      <c r="F17" s="69"/>
      <c r="G17" s="70"/>
      <c r="H17" s="71"/>
      <c r="I17" s="18"/>
    </row>
    <row r="18" spans="2:9" x14ac:dyDescent="0.3">
      <c r="B18" s="69"/>
      <c r="C18" s="70"/>
      <c r="F18" s="69"/>
      <c r="G18" s="70"/>
      <c r="H18" s="71"/>
      <c r="I18" s="18"/>
    </row>
    <row r="19" spans="2:9" x14ac:dyDescent="0.3">
      <c r="B19" s="69"/>
      <c r="C19" s="70"/>
      <c r="F19" s="69"/>
      <c r="G19" s="70"/>
    </row>
    <row r="20" spans="2:9" x14ac:dyDescent="0.3">
      <c r="B20" s="69"/>
      <c r="C20" s="70"/>
      <c r="F20" s="69"/>
      <c r="G20" s="70"/>
    </row>
    <row r="21" spans="2:9" x14ac:dyDescent="0.3">
      <c r="B21" s="69"/>
      <c r="C21" s="70"/>
      <c r="F21" s="69"/>
      <c r="G21" s="70"/>
      <c r="I21" s="72"/>
    </row>
    <row r="22" spans="2:9" x14ac:dyDescent="0.3">
      <c r="B22" s="69"/>
      <c r="C22" s="70"/>
      <c r="F22" s="69"/>
      <c r="G22" s="70"/>
    </row>
    <row r="23" spans="2:9" x14ac:dyDescent="0.3">
      <c r="F23" s="69"/>
      <c r="G23" s="70"/>
    </row>
    <row r="24" spans="2:9" x14ac:dyDescent="0.3">
      <c r="F24" s="69"/>
      <c r="G24" s="70"/>
    </row>
    <row r="25" spans="2:9" x14ac:dyDescent="0.3">
      <c r="F25" s="69"/>
      <c r="G25" s="70"/>
    </row>
    <row r="26" spans="2:9" x14ac:dyDescent="0.3">
      <c r="F26" s="69"/>
      <c r="G26" s="70"/>
    </row>
    <row r="27" spans="2:9" x14ac:dyDescent="0.3">
      <c r="F27" s="69"/>
      <c r="G27" s="70"/>
    </row>
    <row r="28" spans="2:9" x14ac:dyDescent="0.3">
      <c r="F28" s="69"/>
      <c r="G28" s="70"/>
    </row>
    <row r="29" spans="2:9" x14ac:dyDescent="0.3">
      <c r="F29" s="69"/>
      <c r="G29" s="70"/>
    </row>
    <row r="30" spans="2:9" x14ac:dyDescent="0.3">
      <c r="F30" s="69"/>
      <c r="G30" s="70"/>
    </row>
    <row r="31" spans="2:9" x14ac:dyDescent="0.3">
      <c r="F31" s="69"/>
      <c r="G31" s="70"/>
    </row>
    <row r="32" spans="2:9" x14ac:dyDescent="0.3">
      <c r="F32" s="69"/>
      <c r="G32" s="70"/>
    </row>
    <row r="33" spans="6:7" x14ac:dyDescent="0.3">
      <c r="F33" s="69"/>
      <c r="G33" s="70"/>
    </row>
  </sheetData>
  <sheetProtection algorithmName="SHA-512" hashValue="xpaJH46bJ+rDIXsIxn9ko+fQ/NWOjiYcVwgui+jL9rczTwq/CPxTwuyDpAb55KFnlFyux23XsR80Bov+yNBlLg==" saltValue="Skx5NimKaDcF2yenrTSVfw==" spinCount="100000" sheet="1" objects="1" scenarios="1"/>
  <mergeCells count="1">
    <mergeCell ref="B2:C2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2B02-051D-414A-AFDF-02D4D237B73A}">
  <dimension ref="B1:P33"/>
  <sheetViews>
    <sheetView workbookViewId="0">
      <selection activeCell="B14" sqref="B14:C15"/>
    </sheetView>
  </sheetViews>
  <sheetFormatPr baseColWidth="10" defaultRowHeight="14.4" x14ac:dyDescent="0.3"/>
  <cols>
    <col min="1" max="1" width="1.6640625" style="17" customWidth="1"/>
    <col min="2" max="2" width="16.5546875" style="55" customWidth="1"/>
    <col min="3" max="3" width="16.5546875" style="17" customWidth="1"/>
    <col min="4" max="4" width="2" style="17" customWidth="1"/>
    <col min="5" max="5" width="8.6640625" style="17" customWidth="1"/>
    <col min="6" max="6" width="14.77734375" style="55" customWidth="1"/>
    <col min="7" max="7" width="12.44140625" style="17" customWidth="1"/>
    <col min="8" max="8" width="12.44140625" style="45" customWidth="1"/>
    <col min="9" max="16" width="12.44140625" style="17" customWidth="1"/>
    <col min="17" max="17" width="1.5546875" style="17" customWidth="1"/>
    <col min="18" max="16384" width="11.5546875" style="17"/>
  </cols>
  <sheetData>
    <row r="1" spans="2:16" ht="10.199999999999999" customHeight="1" thickBot="1" x14ac:dyDescent="0.35"/>
    <row r="2" spans="2:16" ht="31.8" thickBot="1" x14ac:dyDescent="0.35">
      <c r="B2" s="369" t="s">
        <v>103</v>
      </c>
      <c r="C2" s="370"/>
      <c r="F2" s="214" t="s">
        <v>155</v>
      </c>
      <c r="G2" s="196" t="s">
        <v>43</v>
      </c>
      <c r="H2" s="196" t="s">
        <v>44</v>
      </c>
      <c r="I2" s="196" t="s">
        <v>46</v>
      </c>
      <c r="J2" s="196" t="s">
        <v>47</v>
      </c>
      <c r="K2" s="196" t="s">
        <v>48</v>
      </c>
      <c r="L2" s="196" t="s">
        <v>49</v>
      </c>
      <c r="M2" s="196" t="s">
        <v>50</v>
      </c>
      <c r="N2" s="196" t="s">
        <v>51</v>
      </c>
      <c r="O2" s="196" t="s">
        <v>52</v>
      </c>
      <c r="P2" s="354">
        <v>44197</v>
      </c>
    </row>
    <row r="3" spans="2:16" ht="31.2" customHeight="1" thickBot="1" x14ac:dyDescent="0.35">
      <c r="B3" s="56" t="s">
        <v>39</v>
      </c>
      <c r="C3" s="57">
        <v>37758</v>
      </c>
      <c r="F3" s="213" t="s">
        <v>35</v>
      </c>
      <c r="G3" s="212">
        <f>+C3</f>
        <v>37758</v>
      </c>
      <c r="H3" s="210">
        <f t="shared" ref="H3:P3" si="0">+G$8</f>
        <v>13013</v>
      </c>
      <c r="I3" s="210">
        <f t="shared" si="0"/>
        <v>0</v>
      </c>
      <c r="J3" s="210">
        <f t="shared" si="0"/>
        <v>0</v>
      </c>
      <c r="K3" s="210">
        <f t="shared" si="0"/>
        <v>0</v>
      </c>
      <c r="L3" s="210">
        <f t="shared" si="0"/>
        <v>0</v>
      </c>
      <c r="M3" s="210">
        <f t="shared" si="0"/>
        <v>0</v>
      </c>
      <c r="N3" s="210">
        <f t="shared" si="0"/>
        <v>0</v>
      </c>
      <c r="O3" s="210">
        <f t="shared" si="0"/>
        <v>0</v>
      </c>
      <c r="P3" s="211">
        <f t="shared" si="0"/>
        <v>0</v>
      </c>
    </row>
    <row r="4" spans="2:16" s="19" customFormat="1" ht="27.6" customHeight="1" x14ac:dyDescent="0.3">
      <c r="B4" s="58" t="s">
        <v>0</v>
      </c>
      <c r="C4" s="59">
        <v>16260</v>
      </c>
      <c r="E4" s="209" t="s">
        <v>156</v>
      </c>
      <c r="F4" s="205" t="s">
        <v>160</v>
      </c>
      <c r="G4" s="215">
        <v>0</v>
      </c>
      <c r="H4" s="216">
        <v>0</v>
      </c>
      <c r="I4" s="216">
        <v>0</v>
      </c>
      <c r="J4" s="216">
        <v>0</v>
      </c>
      <c r="K4" s="216">
        <v>0</v>
      </c>
      <c r="L4" s="216">
        <v>0</v>
      </c>
      <c r="M4" s="216">
        <v>0</v>
      </c>
      <c r="N4" s="216">
        <v>0</v>
      </c>
      <c r="O4" s="216">
        <v>0</v>
      </c>
      <c r="P4" s="217">
        <v>0</v>
      </c>
    </row>
    <row r="5" spans="2:16" ht="27.6" customHeight="1" x14ac:dyDescent="0.3">
      <c r="B5" s="60" t="s">
        <v>53</v>
      </c>
      <c r="C5" s="61">
        <f>+DATE(2018,8,6)</f>
        <v>43318</v>
      </c>
      <c r="D5" s="62"/>
      <c r="E5" s="209" t="s">
        <v>157</v>
      </c>
      <c r="F5" s="199" t="s">
        <v>160</v>
      </c>
      <c r="G5" s="161">
        <v>0</v>
      </c>
      <c r="H5" s="218">
        <v>0</v>
      </c>
      <c r="I5" s="218">
        <v>0</v>
      </c>
      <c r="J5" s="218">
        <v>0</v>
      </c>
      <c r="K5" s="218">
        <v>0</v>
      </c>
      <c r="L5" s="218">
        <v>0</v>
      </c>
      <c r="M5" s="218">
        <v>0</v>
      </c>
      <c r="N5" s="218">
        <v>0</v>
      </c>
      <c r="O5" s="218">
        <v>0</v>
      </c>
      <c r="P5" s="63">
        <v>0</v>
      </c>
    </row>
    <row r="6" spans="2:16" ht="27.6" customHeight="1" thickBot="1" x14ac:dyDescent="0.35">
      <c r="B6" s="64" t="s">
        <v>38</v>
      </c>
      <c r="C6" s="65">
        <f>5145+3499</f>
        <v>8644</v>
      </c>
      <c r="D6" s="55"/>
      <c r="E6" s="209" t="s">
        <v>158</v>
      </c>
      <c r="F6" s="199" t="s">
        <v>160</v>
      </c>
      <c r="G6" s="161">
        <v>0</v>
      </c>
      <c r="H6" s="218">
        <v>0</v>
      </c>
      <c r="I6" s="218">
        <v>0</v>
      </c>
      <c r="J6" s="218">
        <v>0</v>
      </c>
      <c r="K6" s="218">
        <v>0</v>
      </c>
      <c r="L6" s="218">
        <v>0</v>
      </c>
      <c r="M6" s="218">
        <v>0</v>
      </c>
      <c r="N6" s="218">
        <v>0</v>
      </c>
      <c r="O6" s="218">
        <v>0</v>
      </c>
      <c r="P6" s="63">
        <v>0</v>
      </c>
    </row>
    <row r="7" spans="2:16" ht="27.6" customHeight="1" thickBot="1" x14ac:dyDescent="0.35">
      <c r="B7" s="85" t="s">
        <v>54</v>
      </c>
      <c r="C7" s="86">
        <f>+C4-C6</f>
        <v>7616</v>
      </c>
      <c r="D7" s="55"/>
      <c r="E7" s="209" t="s">
        <v>159</v>
      </c>
      <c r="F7" s="219" t="s">
        <v>160</v>
      </c>
      <c r="G7" s="220">
        <v>0</v>
      </c>
      <c r="H7" s="221">
        <v>0</v>
      </c>
      <c r="I7" s="221">
        <v>0</v>
      </c>
      <c r="J7" s="221">
        <v>0</v>
      </c>
      <c r="K7" s="221">
        <v>0</v>
      </c>
      <c r="L7" s="221">
        <v>0</v>
      </c>
      <c r="M7" s="221">
        <v>0</v>
      </c>
      <c r="N7" s="221">
        <v>0</v>
      </c>
      <c r="O7" s="221">
        <v>0</v>
      </c>
      <c r="P7" s="222">
        <v>0</v>
      </c>
    </row>
    <row r="8" spans="2:16" ht="27.6" customHeight="1" thickBot="1" x14ac:dyDescent="0.35">
      <c r="B8" s="73" t="s">
        <v>41</v>
      </c>
      <c r="C8" s="74">
        <f ca="1">+TODAY()</f>
        <v>43906</v>
      </c>
      <c r="D8" s="55"/>
      <c r="E8" s="55"/>
      <c r="F8" s="189" t="s">
        <v>36</v>
      </c>
      <c r="G8" s="225">
        <v>13013</v>
      </c>
      <c r="H8" s="226">
        <v>0</v>
      </c>
      <c r="I8" s="226">
        <v>0</v>
      </c>
      <c r="J8" s="226">
        <v>0</v>
      </c>
      <c r="K8" s="226">
        <v>0</v>
      </c>
      <c r="L8" s="226">
        <v>0</v>
      </c>
      <c r="M8" s="226">
        <v>0</v>
      </c>
      <c r="N8" s="226">
        <v>0</v>
      </c>
      <c r="O8" s="226">
        <v>0</v>
      </c>
      <c r="P8" s="187">
        <v>0</v>
      </c>
    </row>
    <row r="9" spans="2:16" ht="27.6" customHeight="1" thickBot="1" x14ac:dyDescent="0.35">
      <c r="B9" s="73" t="s">
        <v>40</v>
      </c>
      <c r="C9" s="75">
        <f ca="1">+C8-C5</f>
        <v>588</v>
      </c>
      <c r="D9" s="55"/>
      <c r="E9" s="55"/>
      <c r="F9" s="194" t="s">
        <v>0</v>
      </c>
      <c r="G9" s="223">
        <v>584</v>
      </c>
      <c r="H9" s="224">
        <v>0</v>
      </c>
      <c r="I9" s="224">
        <v>0</v>
      </c>
      <c r="J9" s="224">
        <v>0</v>
      </c>
      <c r="K9" s="224">
        <v>0</v>
      </c>
      <c r="L9" s="224">
        <v>0</v>
      </c>
      <c r="M9" s="224">
        <v>0</v>
      </c>
      <c r="N9" s="224">
        <v>0</v>
      </c>
      <c r="O9" s="224">
        <v>19517</v>
      </c>
      <c r="P9" s="186">
        <v>19517</v>
      </c>
    </row>
    <row r="10" spans="2:16" ht="27.6" customHeight="1" thickBot="1" x14ac:dyDescent="0.35">
      <c r="B10" s="78" t="s">
        <v>104</v>
      </c>
      <c r="C10" s="79">
        <f ca="1">+C11/12</f>
        <v>1.0434033952228772E-2</v>
      </c>
      <c r="D10" s="55"/>
      <c r="E10" s="55"/>
      <c r="F10" s="206" t="s">
        <v>38</v>
      </c>
      <c r="G10" s="227">
        <v>0</v>
      </c>
      <c r="H10" s="228">
        <v>0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28">
        <v>5900</v>
      </c>
      <c r="P10" s="87">
        <v>5900</v>
      </c>
    </row>
    <row r="11" spans="2:16" ht="27.6" customHeight="1" thickBot="1" x14ac:dyDescent="0.35">
      <c r="B11" s="81" t="s">
        <v>105</v>
      </c>
      <c r="C11" s="82">
        <f ca="1">+(C7/C3)/C9*365</f>
        <v>0.12520840742674527</v>
      </c>
      <c r="D11" s="55"/>
      <c r="E11" s="55"/>
      <c r="F11" s="191" t="s">
        <v>54</v>
      </c>
      <c r="G11" s="236">
        <f t="shared" ref="G11:P11" si="1">+G9-G10</f>
        <v>584</v>
      </c>
      <c r="H11" s="237">
        <f t="shared" si="1"/>
        <v>0</v>
      </c>
      <c r="I11" s="237">
        <f t="shared" si="1"/>
        <v>0</v>
      </c>
      <c r="J11" s="237">
        <f t="shared" si="1"/>
        <v>0</v>
      </c>
      <c r="K11" s="237">
        <f t="shared" si="1"/>
        <v>0</v>
      </c>
      <c r="L11" s="237">
        <f t="shared" si="1"/>
        <v>0</v>
      </c>
      <c r="M11" s="237">
        <f t="shared" si="1"/>
        <v>0</v>
      </c>
      <c r="N11" s="237">
        <f t="shared" si="1"/>
        <v>0</v>
      </c>
      <c r="O11" s="237">
        <f t="shared" si="1"/>
        <v>13617</v>
      </c>
      <c r="P11" s="88">
        <f t="shared" si="1"/>
        <v>13617</v>
      </c>
    </row>
    <row r="12" spans="2:16" ht="27.6" customHeight="1" thickBot="1" x14ac:dyDescent="0.35">
      <c r="B12" s="78" t="s">
        <v>138</v>
      </c>
      <c r="C12" s="79">
        <f ca="1">+C13/12</f>
        <v>8.9948568553696318E-3</v>
      </c>
      <c r="D12" s="55"/>
      <c r="E12" s="18"/>
      <c r="F12" s="232" t="s">
        <v>37</v>
      </c>
      <c r="G12" s="233">
        <f t="shared" ref="G12:P12" si="2">+((G$3+G4)*7+(G$3+G4+G5)*7+(G$3+G4+G5+G6)*7+(G$3+G6+G7)*9)/30</f>
        <v>37758</v>
      </c>
      <c r="H12" s="234">
        <f t="shared" si="2"/>
        <v>13013</v>
      </c>
      <c r="I12" s="234">
        <f t="shared" si="2"/>
        <v>0</v>
      </c>
      <c r="J12" s="234">
        <f t="shared" si="2"/>
        <v>0</v>
      </c>
      <c r="K12" s="234">
        <f t="shared" si="2"/>
        <v>0</v>
      </c>
      <c r="L12" s="234">
        <f t="shared" si="2"/>
        <v>0</v>
      </c>
      <c r="M12" s="234">
        <f t="shared" si="2"/>
        <v>0</v>
      </c>
      <c r="N12" s="234">
        <f t="shared" si="2"/>
        <v>0</v>
      </c>
      <c r="O12" s="234">
        <f t="shared" si="2"/>
        <v>0</v>
      </c>
      <c r="P12" s="235">
        <f t="shared" si="2"/>
        <v>0</v>
      </c>
    </row>
    <row r="13" spans="2:16" ht="27.6" customHeight="1" thickBot="1" x14ac:dyDescent="0.35">
      <c r="B13" s="81" t="s">
        <v>110</v>
      </c>
      <c r="C13" s="82">
        <f ca="1">+C11/1.16</f>
        <v>0.10793828226443558</v>
      </c>
      <c r="D13" s="18"/>
      <c r="E13" s="18"/>
      <c r="F13" s="238" t="s">
        <v>106</v>
      </c>
      <c r="G13" s="239">
        <f t="shared" ref="G13:P13" ca="1" si="3">+G14/12</f>
        <v>7.6124947881052289E-4</v>
      </c>
      <c r="H13" s="240">
        <f t="shared" ca="1" si="3"/>
        <v>0</v>
      </c>
      <c r="I13" s="240" t="e">
        <f t="shared" ca="1" si="3"/>
        <v>#DIV/0!</v>
      </c>
      <c r="J13" s="240" t="e">
        <f t="shared" ca="1" si="3"/>
        <v>#DIV/0!</v>
      </c>
      <c r="K13" s="240" t="e">
        <f t="shared" ca="1" si="3"/>
        <v>#DIV/0!</v>
      </c>
      <c r="L13" s="240" t="e">
        <f t="shared" ca="1" si="3"/>
        <v>#DIV/0!</v>
      </c>
      <c r="M13" s="240" t="e">
        <f t="shared" ca="1" si="3"/>
        <v>#DIV/0!</v>
      </c>
      <c r="N13" s="240" t="e">
        <f t="shared" ca="1" si="3"/>
        <v>#DIV/0!</v>
      </c>
      <c r="O13" s="240" t="e">
        <f t="shared" ca="1" si="3"/>
        <v>#DIV/0!</v>
      </c>
      <c r="P13" s="79" t="e">
        <f t="shared" ca="1" si="3"/>
        <v>#DIV/0!</v>
      </c>
    </row>
    <row r="14" spans="2:16" ht="27.6" customHeight="1" thickBot="1" x14ac:dyDescent="0.35">
      <c r="B14" s="69"/>
      <c r="C14" s="70"/>
      <c r="D14" s="18"/>
      <c r="E14" s="18"/>
      <c r="F14" s="193" t="s">
        <v>107</v>
      </c>
      <c r="G14" s="241">
        <f ca="1">+(G11)/G12/(C$9+30)*365</f>
        <v>9.1349937457262751E-3</v>
      </c>
      <c r="H14" s="242">
        <f ca="1">+(H11)/H12/(C$9+30*2)*365</f>
        <v>0</v>
      </c>
      <c r="I14" s="242" t="e">
        <f ca="1">+(I11)/I12/(C$9+30*3)*365</f>
        <v>#DIV/0!</v>
      </c>
      <c r="J14" s="242" t="e">
        <f ca="1">+(J11)/J12/(C$9+30*4)*365</f>
        <v>#DIV/0!</v>
      </c>
      <c r="K14" s="242" t="e">
        <f ca="1">+(K11)/K12/(C9+30*5)*365</f>
        <v>#DIV/0!</v>
      </c>
      <c r="L14" s="242" t="e">
        <f ca="1">+(L11)/L12/(C$9+30*6)*365</f>
        <v>#DIV/0!</v>
      </c>
      <c r="M14" s="242" t="e">
        <f ca="1">+(M11)/M12/(C$9+30*7)*365</f>
        <v>#DIV/0!</v>
      </c>
      <c r="N14" s="242" t="e">
        <f ca="1">+(N11)/N12/(C$9+30*8)*365</f>
        <v>#DIV/0!</v>
      </c>
      <c r="O14" s="242" t="e">
        <f ca="1">+(O11)/O12/(C$9+30*9)*365</f>
        <v>#DIV/0!</v>
      </c>
      <c r="P14" s="82" t="e">
        <f ca="1">+(P11)/P12/(C$9+30*10)*365</f>
        <v>#DIV/0!</v>
      </c>
    </row>
    <row r="15" spans="2:16" ht="27.6" customHeight="1" x14ac:dyDescent="0.3">
      <c r="B15" s="69"/>
      <c r="C15" s="70"/>
      <c r="D15" s="18"/>
      <c r="E15" s="18"/>
      <c r="F15" s="192" t="s">
        <v>108</v>
      </c>
      <c r="G15" s="239">
        <f t="shared" ref="G15:P15" ca="1" si="4">+G13/1.16</f>
        <v>6.5624955069872666E-4</v>
      </c>
      <c r="H15" s="240">
        <f t="shared" ca="1" si="4"/>
        <v>0</v>
      </c>
      <c r="I15" s="240" t="e">
        <f t="shared" ca="1" si="4"/>
        <v>#DIV/0!</v>
      </c>
      <c r="J15" s="240" t="e">
        <f t="shared" ca="1" si="4"/>
        <v>#DIV/0!</v>
      </c>
      <c r="K15" s="240" t="e">
        <f t="shared" ca="1" si="4"/>
        <v>#DIV/0!</v>
      </c>
      <c r="L15" s="240" t="e">
        <f t="shared" ca="1" si="4"/>
        <v>#DIV/0!</v>
      </c>
      <c r="M15" s="240" t="e">
        <f t="shared" ca="1" si="4"/>
        <v>#DIV/0!</v>
      </c>
      <c r="N15" s="240" t="e">
        <f t="shared" ca="1" si="4"/>
        <v>#DIV/0!</v>
      </c>
      <c r="O15" s="240" t="e">
        <f t="shared" ca="1" si="4"/>
        <v>#DIV/0!</v>
      </c>
      <c r="P15" s="79" t="e">
        <f t="shared" ca="1" si="4"/>
        <v>#DIV/0!</v>
      </c>
    </row>
    <row r="16" spans="2:16" ht="29.4" thickBot="1" x14ac:dyDescent="0.35">
      <c r="B16" s="69"/>
      <c r="C16" s="70"/>
      <c r="D16" s="18"/>
      <c r="F16" s="193" t="s">
        <v>109</v>
      </c>
      <c r="G16" s="241">
        <f t="shared" ref="G16:P16" ca="1" si="5">+G14/1.16</f>
        <v>7.8749946083847208E-3</v>
      </c>
      <c r="H16" s="242">
        <f t="shared" ca="1" si="5"/>
        <v>0</v>
      </c>
      <c r="I16" s="242" t="e">
        <f t="shared" ca="1" si="5"/>
        <v>#DIV/0!</v>
      </c>
      <c r="J16" s="242" t="e">
        <f t="shared" ca="1" si="5"/>
        <v>#DIV/0!</v>
      </c>
      <c r="K16" s="242" t="e">
        <f t="shared" ca="1" si="5"/>
        <v>#DIV/0!</v>
      </c>
      <c r="L16" s="242" t="e">
        <f t="shared" ca="1" si="5"/>
        <v>#DIV/0!</v>
      </c>
      <c r="M16" s="242" t="e">
        <f t="shared" ca="1" si="5"/>
        <v>#DIV/0!</v>
      </c>
      <c r="N16" s="242" t="e">
        <f t="shared" ca="1" si="5"/>
        <v>#DIV/0!</v>
      </c>
      <c r="O16" s="242" t="e">
        <f t="shared" ca="1" si="5"/>
        <v>#DIV/0!</v>
      </c>
      <c r="P16" s="82" t="e">
        <f t="shared" ca="1" si="5"/>
        <v>#DIV/0!</v>
      </c>
    </row>
    <row r="17" spans="2:9" x14ac:dyDescent="0.3">
      <c r="B17" s="69"/>
      <c r="C17" s="70"/>
      <c r="F17" s="69"/>
      <c r="G17" s="70"/>
      <c r="H17" s="71"/>
      <c r="I17" s="18"/>
    </row>
    <row r="18" spans="2:9" x14ac:dyDescent="0.3">
      <c r="B18" s="69"/>
      <c r="C18" s="70"/>
      <c r="F18" s="69"/>
      <c r="G18" s="70"/>
      <c r="H18" s="71"/>
      <c r="I18" s="18"/>
    </row>
    <row r="19" spans="2:9" x14ac:dyDescent="0.3">
      <c r="B19" s="69"/>
      <c r="C19" s="70"/>
      <c r="F19" s="69"/>
      <c r="G19" s="70"/>
    </row>
    <row r="20" spans="2:9" x14ac:dyDescent="0.3">
      <c r="B20" s="69"/>
      <c r="C20" s="70"/>
      <c r="F20" s="69"/>
      <c r="G20" s="70"/>
    </row>
    <row r="21" spans="2:9" x14ac:dyDescent="0.3">
      <c r="B21" s="69"/>
      <c r="C21" s="70"/>
      <c r="F21" s="69"/>
      <c r="G21" s="70"/>
      <c r="I21" s="72"/>
    </row>
    <row r="22" spans="2:9" x14ac:dyDescent="0.3">
      <c r="B22" s="69"/>
      <c r="C22" s="70"/>
      <c r="F22" s="69"/>
      <c r="G22" s="70"/>
    </row>
    <row r="23" spans="2:9" x14ac:dyDescent="0.3">
      <c r="F23" s="69"/>
      <c r="G23" s="70"/>
    </row>
    <row r="24" spans="2:9" x14ac:dyDescent="0.3">
      <c r="F24" s="69"/>
      <c r="G24" s="70"/>
    </row>
    <row r="25" spans="2:9" x14ac:dyDescent="0.3">
      <c r="F25" s="69"/>
      <c r="G25" s="70"/>
    </row>
    <row r="26" spans="2:9" x14ac:dyDescent="0.3">
      <c r="F26" s="69"/>
      <c r="G26" s="70"/>
    </row>
    <row r="27" spans="2:9" x14ac:dyDescent="0.3">
      <c r="F27" s="69"/>
      <c r="G27" s="70"/>
    </row>
    <row r="28" spans="2:9" x14ac:dyDescent="0.3">
      <c r="F28" s="69"/>
      <c r="G28" s="70"/>
    </row>
    <row r="29" spans="2:9" x14ac:dyDescent="0.3">
      <c r="F29" s="69"/>
      <c r="G29" s="70"/>
    </row>
    <row r="30" spans="2:9" x14ac:dyDescent="0.3">
      <c r="F30" s="69"/>
      <c r="G30" s="70"/>
    </row>
    <row r="31" spans="2:9" x14ac:dyDescent="0.3">
      <c r="F31" s="69"/>
      <c r="G31" s="70"/>
    </row>
    <row r="32" spans="2:9" x14ac:dyDescent="0.3">
      <c r="F32" s="69"/>
      <c r="G32" s="70"/>
    </row>
    <row r="33" spans="6:7" x14ac:dyDescent="0.3">
      <c r="F33" s="69"/>
      <c r="G33" s="70"/>
    </row>
  </sheetData>
  <sheetProtection algorithmName="SHA-512" hashValue="9rOepkCgXthSOsNHe4NwEowJVG5uqHfNEV4bKs+X4B7K2s86TAot8L8wAQFFmgEMOwPmfb9IWYmVv7LMohYB8w==" saltValue="E6GOX0ZtzNXmOdUddeBumw==" spinCount="100000" sheet="1" objects="1" scenarios="1"/>
  <mergeCells count="1">
    <mergeCell ref="B2:C2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zoomScaleNormal="100" workbookViewId="0">
      <selection activeCell="H18" sqref="H18"/>
    </sheetView>
  </sheetViews>
  <sheetFormatPr baseColWidth="10" defaultColWidth="17.6640625" defaultRowHeight="21" customHeight="1" x14ac:dyDescent="0.3"/>
  <cols>
    <col min="1" max="1" width="2.88671875" style="113" customWidth="1"/>
    <col min="2" max="2" width="19" style="17" customWidth="1"/>
    <col min="3" max="3" width="13.88671875" style="114" customWidth="1"/>
    <col min="4" max="4" width="13.88671875" style="17" customWidth="1"/>
    <col min="5" max="5" width="13.88671875" style="114" customWidth="1"/>
    <col min="6" max="8" width="13.33203125" style="17" customWidth="1"/>
    <col min="9" max="16384" width="17.6640625" style="17"/>
  </cols>
  <sheetData>
    <row r="1" spans="1:8" ht="11.4" customHeight="1" thickBot="1" x14ac:dyDescent="0.35"/>
    <row r="2" spans="1:8" ht="35.4" customHeight="1" thickBot="1" x14ac:dyDescent="0.35">
      <c r="B2" s="115" t="s">
        <v>114</v>
      </c>
      <c r="C2" s="116" t="s">
        <v>112</v>
      </c>
      <c r="D2" s="117" t="s">
        <v>113</v>
      </c>
      <c r="E2" s="118" t="s">
        <v>116</v>
      </c>
      <c r="F2" s="119" t="s">
        <v>115</v>
      </c>
      <c r="G2" s="120" t="s">
        <v>117</v>
      </c>
      <c r="H2" s="121" t="s">
        <v>33</v>
      </c>
    </row>
    <row r="3" spans="1:8" ht="21" customHeight="1" x14ac:dyDescent="0.3">
      <c r="A3" s="154">
        <v>1</v>
      </c>
      <c r="B3" s="122" t="s">
        <v>69</v>
      </c>
      <c r="C3" s="123">
        <v>5000</v>
      </c>
      <c r="D3" s="124">
        <v>7.0000000000000007E-2</v>
      </c>
      <c r="E3" s="125">
        <v>30</v>
      </c>
      <c r="F3" s="134">
        <f t="shared" ref="F3:F15" si="0">+C3*D3/360*E3</f>
        <v>29.166666666666671</v>
      </c>
      <c r="G3" s="135">
        <f>+F3/C3/E3*30</f>
        <v>5.8333333333333345E-3</v>
      </c>
      <c r="H3" s="80">
        <f t="shared" ref="H3:H15" si="1">+C3*D3/H$17</f>
        <v>1.3409447913873034E-2</v>
      </c>
    </row>
    <row r="4" spans="1:8" ht="21" customHeight="1" x14ac:dyDescent="0.3">
      <c r="A4" s="154">
        <v>2</v>
      </c>
      <c r="B4" s="126" t="s">
        <v>69</v>
      </c>
      <c r="C4" s="127">
        <v>3500</v>
      </c>
      <c r="D4" s="128">
        <v>0.09</v>
      </c>
      <c r="E4" s="129">
        <v>360</v>
      </c>
      <c r="F4" s="136">
        <f t="shared" si="0"/>
        <v>315</v>
      </c>
      <c r="G4" s="137">
        <f t="shared" ref="G4:G7" si="2">+F4/C4/E4*30</f>
        <v>7.4999999999999997E-3</v>
      </c>
      <c r="H4" s="138">
        <f t="shared" si="1"/>
        <v>1.2068503122485728E-2</v>
      </c>
    </row>
    <row r="5" spans="1:8" ht="21" customHeight="1" x14ac:dyDescent="0.3">
      <c r="A5" s="154">
        <v>3</v>
      </c>
      <c r="B5" s="126" t="s">
        <v>69</v>
      </c>
      <c r="C5" s="127">
        <v>600</v>
      </c>
      <c r="D5" s="128">
        <v>0.1</v>
      </c>
      <c r="E5" s="129">
        <v>695</v>
      </c>
      <c r="F5" s="136">
        <f t="shared" si="0"/>
        <v>115.83333333333333</v>
      </c>
      <c r="G5" s="137">
        <f t="shared" si="2"/>
        <v>8.3333333333333315E-3</v>
      </c>
      <c r="H5" s="138">
        <f t="shared" si="1"/>
        <v>2.2987624995210914E-3</v>
      </c>
    </row>
    <row r="6" spans="1:8" ht="21" customHeight="1" x14ac:dyDescent="0.3">
      <c r="A6" s="154">
        <v>4</v>
      </c>
      <c r="B6" s="126" t="s">
        <v>69</v>
      </c>
      <c r="C6" s="127">
        <v>3500</v>
      </c>
      <c r="D6" s="128">
        <v>0.08</v>
      </c>
      <c r="E6" s="129">
        <v>360</v>
      </c>
      <c r="F6" s="136">
        <f t="shared" si="0"/>
        <v>280</v>
      </c>
      <c r="G6" s="137">
        <f t="shared" si="2"/>
        <v>6.6666666666666671E-3</v>
      </c>
      <c r="H6" s="138">
        <f t="shared" si="1"/>
        <v>1.0727558331098425E-2</v>
      </c>
    </row>
    <row r="7" spans="1:8" ht="21" customHeight="1" x14ac:dyDescent="0.3">
      <c r="A7" s="154">
        <v>5</v>
      </c>
      <c r="B7" s="126" t="s">
        <v>69</v>
      </c>
      <c r="C7" s="127">
        <v>600</v>
      </c>
      <c r="D7" s="128">
        <v>7.0000000000000007E-2</v>
      </c>
      <c r="E7" s="129">
        <v>695</v>
      </c>
      <c r="F7" s="136">
        <f t="shared" si="0"/>
        <v>81.083333333333343</v>
      </c>
      <c r="G7" s="137">
        <f t="shared" si="2"/>
        <v>5.8333333333333336E-3</v>
      </c>
      <c r="H7" s="138">
        <f t="shared" si="1"/>
        <v>1.6091337496647641E-3</v>
      </c>
    </row>
    <row r="8" spans="1:8" ht="21" customHeight="1" x14ac:dyDescent="0.3">
      <c r="A8" s="154">
        <v>6</v>
      </c>
      <c r="B8" s="126" t="s">
        <v>69</v>
      </c>
      <c r="C8" s="127">
        <v>3500</v>
      </c>
      <c r="D8" s="128">
        <v>0.1</v>
      </c>
      <c r="E8" s="129">
        <v>360</v>
      </c>
      <c r="F8" s="136">
        <f t="shared" si="0"/>
        <v>350</v>
      </c>
      <c r="G8" s="137">
        <f t="shared" ref="G8:G11" si="3">+F8/C8/E8*30</f>
        <v>8.3333333333333332E-3</v>
      </c>
      <c r="H8" s="138">
        <f t="shared" si="1"/>
        <v>1.3409447913873032E-2</v>
      </c>
    </row>
    <row r="9" spans="1:8" ht="21" customHeight="1" x14ac:dyDescent="0.3">
      <c r="A9" s="154">
        <v>7</v>
      </c>
      <c r="B9" s="126" t="s">
        <v>69</v>
      </c>
      <c r="C9" s="127">
        <v>600</v>
      </c>
      <c r="D9" s="128">
        <v>0.11</v>
      </c>
      <c r="E9" s="129">
        <v>695</v>
      </c>
      <c r="F9" s="136">
        <f t="shared" si="0"/>
        <v>127.41666666666666</v>
      </c>
      <c r="G9" s="137">
        <f t="shared" si="3"/>
        <v>9.166666666666665E-3</v>
      </c>
      <c r="H9" s="138">
        <f t="shared" si="1"/>
        <v>2.5286387494732002E-3</v>
      </c>
    </row>
    <row r="10" spans="1:8" ht="21" customHeight="1" x14ac:dyDescent="0.3">
      <c r="A10" s="154">
        <v>8</v>
      </c>
      <c r="B10" s="126" t="s">
        <v>69</v>
      </c>
      <c r="C10" s="127">
        <v>3500</v>
      </c>
      <c r="D10" s="128">
        <v>0.1</v>
      </c>
      <c r="E10" s="129">
        <v>360</v>
      </c>
      <c r="F10" s="136">
        <f t="shared" si="0"/>
        <v>350</v>
      </c>
      <c r="G10" s="137">
        <f t="shared" si="3"/>
        <v>8.3333333333333332E-3</v>
      </c>
      <c r="H10" s="138">
        <f t="shared" si="1"/>
        <v>1.3409447913873032E-2</v>
      </c>
    </row>
    <row r="11" spans="1:8" ht="21" customHeight="1" x14ac:dyDescent="0.3">
      <c r="A11" s="154">
        <v>9</v>
      </c>
      <c r="B11" s="126" t="s">
        <v>69</v>
      </c>
      <c r="C11" s="127">
        <v>600</v>
      </c>
      <c r="D11" s="128">
        <v>0.11</v>
      </c>
      <c r="E11" s="129">
        <v>695</v>
      </c>
      <c r="F11" s="136">
        <f t="shared" si="0"/>
        <v>127.41666666666666</v>
      </c>
      <c r="G11" s="137">
        <f t="shared" si="3"/>
        <v>9.166666666666665E-3</v>
      </c>
      <c r="H11" s="138">
        <f t="shared" si="1"/>
        <v>2.5286387494732002E-3</v>
      </c>
    </row>
    <row r="12" spans="1:8" ht="21" customHeight="1" x14ac:dyDescent="0.3">
      <c r="A12" s="154">
        <v>10</v>
      </c>
      <c r="B12" s="126" t="s">
        <v>69</v>
      </c>
      <c r="C12" s="127">
        <v>3500</v>
      </c>
      <c r="D12" s="128">
        <v>0.1</v>
      </c>
      <c r="E12" s="129">
        <v>360</v>
      </c>
      <c r="F12" s="136">
        <f t="shared" si="0"/>
        <v>350</v>
      </c>
      <c r="G12" s="137">
        <f t="shared" ref="G12:G15" si="4">+F12/C12/E12*30</f>
        <v>8.3333333333333332E-3</v>
      </c>
      <c r="H12" s="138">
        <f t="shared" si="1"/>
        <v>1.3409447913873032E-2</v>
      </c>
    </row>
    <row r="13" spans="1:8" ht="21" customHeight="1" x14ac:dyDescent="0.3">
      <c r="A13" s="154">
        <v>11</v>
      </c>
      <c r="B13" s="126" t="s">
        <v>69</v>
      </c>
      <c r="C13" s="127">
        <v>600</v>
      </c>
      <c r="D13" s="128">
        <v>0.11</v>
      </c>
      <c r="E13" s="129">
        <v>695</v>
      </c>
      <c r="F13" s="136">
        <f t="shared" si="0"/>
        <v>127.41666666666666</v>
      </c>
      <c r="G13" s="137">
        <f t="shared" si="4"/>
        <v>9.166666666666665E-3</v>
      </c>
      <c r="H13" s="138">
        <f t="shared" si="1"/>
        <v>2.5286387494732002E-3</v>
      </c>
    </row>
    <row r="14" spans="1:8" ht="21" customHeight="1" x14ac:dyDescent="0.3">
      <c r="A14" s="154">
        <v>12</v>
      </c>
      <c r="B14" s="126" t="s">
        <v>69</v>
      </c>
      <c r="C14" s="127">
        <v>601</v>
      </c>
      <c r="D14" s="128">
        <v>0.09</v>
      </c>
      <c r="E14" s="129">
        <v>696</v>
      </c>
      <c r="F14" s="136">
        <f t="shared" si="0"/>
        <v>104.574</v>
      </c>
      <c r="G14" s="137">
        <f t="shared" ref="G14" si="5">+F14/C14/E14*30</f>
        <v>7.4999999999999997E-3</v>
      </c>
      <c r="H14" s="138">
        <f t="shared" si="1"/>
        <v>2.0723343933182637E-3</v>
      </c>
    </row>
    <row r="15" spans="1:8" ht="21" customHeight="1" thickBot="1" x14ac:dyDescent="0.35">
      <c r="B15" s="130" t="s">
        <v>69</v>
      </c>
      <c r="C15" s="131">
        <v>0</v>
      </c>
      <c r="D15" s="132">
        <v>0</v>
      </c>
      <c r="E15" s="133">
        <v>0</v>
      </c>
      <c r="F15" s="139">
        <f t="shared" si="0"/>
        <v>0</v>
      </c>
      <c r="G15" s="140" t="e">
        <f t="shared" si="4"/>
        <v>#DIV/0!</v>
      </c>
      <c r="H15" s="83">
        <f t="shared" si="1"/>
        <v>0</v>
      </c>
    </row>
    <row r="16" spans="1:8" ht="21" customHeight="1" thickBot="1" x14ac:dyDescent="0.35"/>
    <row r="17" spans="5:8" ht="21" customHeight="1" x14ac:dyDescent="0.3">
      <c r="E17" s="373" t="s">
        <v>2</v>
      </c>
      <c r="F17" s="374"/>
      <c r="G17" s="374"/>
      <c r="H17" s="108">
        <f>+SUBTOTAL(9,C3:C15)</f>
        <v>26101</v>
      </c>
    </row>
    <row r="18" spans="5:8" ht="21" customHeight="1" x14ac:dyDescent="0.3">
      <c r="E18" s="375" t="s">
        <v>32</v>
      </c>
      <c r="F18" s="376"/>
      <c r="G18" s="376"/>
      <c r="H18" s="109">
        <f>+SUBTOTAL(9,H3:H15)</f>
        <v>9.0000000000000011E-2</v>
      </c>
    </row>
    <row r="19" spans="5:8" ht="21" customHeight="1" thickBot="1" x14ac:dyDescent="0.35">
      <c r="E19" s="377" t="s">
        <v>118</v>
      </c>
      <c r="F19" s="378"/>
      <c r="G19" s="378"/>
      <c r="H19" s="110">
        <f>+H18/12</f>
        <v>7.5000000000000006E-3</v>
      </c>
    </row>
  </sheetData>
  <sheetProtection algorithmName="SHA-512" hashValue="JduTUomlCkLY7i03Ck5511T5TGES7LC6MSyoFt06bv58+6ao7XQl6rv/Pu1lsDu9tbvJJbpZXiZvjRP7TZKiHw==" saltValue="YBF7sHhJS/v5yMHkh23dkg==" spinCount="100000" sheet="1" objects="1" scenarios="1"/>
  <mergeCells count="3">
    <mergeCell ref="E17:G17"/>
    <mergeCell ref="E18:G18"/>
    <mergeCell ref="E19:G19"/>
  </mergeCells>
  <dataValidations count="1">
    <dataValidation type="list" allowBlank="1" showInputMessage="1" showErrorMessage="1" sqref="B3:B15" xr:uid="{9C6B9B8A-923C-4913-ACD0-F274E71BFE1C}">
      <formula1>RentaFija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18068-498A-459C-BAFE-327D3ABEDACA}">
  <dimension ref="A1:G18"/>
  <sheetViews>
    <sheetView zoomScaleNormal="100" workbookViewId="0">
      <selection activeCell="G18" sqref="G18"/>
    </sheetView>
  </sheetViews>
  <sheetFormatPr baseColWidth="10" defaultColWidth="17.6640625" defaultRowHeight="21" customHeight="1" x14ac:dyDescent="0.3"/>
  <cols>
    <col min="1" max="1" width="3.88671875" style="17" customWidth="1"/>
    <col min="2" max="2" width="4" style="113" customWidth="1"/>
    <col min="3" max="3" width="13.88671875" style="114" customWidth="1"/>
    <col min="4" max="4" width="13.88671875" style="17" customWidth="1"/>
    <col min="5" max="7" width="13.33203125" style="17" customWidth="1"/>
    <col min="8" max="16384" width="17.6640625" style="17"/>
  </cols>
  <sheetData>
    <row r="1" spans="1:7" ht="11.4" customHeight="1" thickBot="1" x14ac:dyDescent="0.35"/>
    <row r="2" spans="1:7" ht="35.4" customHeight="1" thickBot="1" x14ac:dyDescent="0.35">
      <c r="C2" s="268" t="s">
        <v>151</v>
      </c>
      <c r="D2" s="267" t="s">
        <v>112</v>
      </c>
      <c r="E2" s="163" t="s">
        <v>146</v>
      </c>
      <c r="F2" s="121" t="s">
        <v>150</v>
      </c>
      <c r="G2" s="121" t="s">
        <v>150</v>
      </c>
    </row>
    <row r="3" spans="1:7" ht="21" customHeight="1" x14ac:dyDescent="0.3">
      <c r="A3" s="55">
        <v>1</v>
      </c>
      <c r="B3" s="379" t="s">
        <v>144</v>
      </c>
      <c r="C3" s="269" t="s">
        <v>145</v>
      </c>
      <c r="D3" s="383">
        <v>350000</v>
      </c>
      <c r="E3" s="380">
        <v>0.06</v>
      </c>
      <c r="F3" s="164">
        <f>+E3/3</f>
        <v>0.02</v>
      </c>
      <c r="G3" s="167">
        <f>+D3*F3</f>
        <v>7000</v>
      </c>
    </row>
    <row r="4" spans="1:7" ht="21" customHeight="1" x14ac:dyDescent="0.3">
      <c r="A4" s="55">
        <v>2</v>
      </c>
      <c r="B4" s="379"/>
      <c r="C4" s="270" t="s">
        <v>145</v>
      </c>
      <c r="D4" s="384"/>
      <c r="E4" s="381"/>
      <c r="F4" s="165">
        <f>+E3/3</f>
        <v>0.02</v>
      </c>
      <c r="G4" s="168">
        <f>+D3*F4</f>
        <v>7000</v>
      </c>
    </row>
    <row r="5" spans="1:7" ht="21" customHeight="1" thickBot="1" x14ac:dyDescent="0.35">
      <c r="A5" s="55">
        <v>3</v>
      </c>
      <c r="B5" s="379"/>
      <c r="C5" s="271" t="s">
        <v>145</v>
      </c>
      <c r="D5" s="385"/>
      <c r="E5" s="382"/>
      <c r="F5" s="166">
        <f>+E3/3</f>
        <v>0.02</v>
      </c>
      <c r="G5" s="169">
        <f>+D3*F5</f>
        <v>7000</v>
      </c>
    </row>
    <row r="6" spans="1:7" ht="21" customHeight="1" x14ac:dyDescent="0.3">
      <c r="A6" s="55">
        <v>4</v>
      </c>
      <c r="B6" s="379" t="s">
        <v>147</v>
      </c>
      <c r="C6" s="269" t="s">
        <v>145</v>
      </c>
      <c r="D6" s="383">
        <v>371000</v>
      </c>
      <c r="E6" s="380">
        <v>-0.02</v>
      </c>
      <c r="F6" s="164">
        <f>+E6/3</f>
        <v>-6.6666666666666671E-3</v>
      </c>
      <c r="G6" s="167">
        <f>+D6*F6</f>
        <v>-2473.3333333333335</v>
      </c>
    </row>
    <row r="7" spans="1:7" ht="21" customHeight="1" x14ac:dyDescent="0.3">
      <c r="A7" s="55">
        <v>5</v>
      </c>
      <c r="B7" s="379"/>
      <c r="C7" s="270" t="s">
        <v>145</v>
      </c>
      <c r="D7" s="384"/>
      <c r="E7" s="381"/>
      <c r="F7" s="165">
        <f>+E6/3</f>
        <v>-6.6666666666666671E-3</v>
      </c>
      <c r="G7" s="168">
        <f>+D6*F7</f>
        <v>-2473.3333333333335</v>
      </c>
    </row>
    <row r="8" spans="1:7" ht="21" customHeight="1" thickBot="1" x14ac:dyDescent="0.35">
      <c r="A8" s="55">
        <v>6</v>
      </c>
      <c r="B8" s="379"/>
      <c r="C8" s="271" t="s">
        <v>145</v>
      </c>
      <c r="D8" s="385"/>
      <c r="E8" s="382"/>
      <c r="F8" s="166">
        <f>+E6/3</f>
        <v>-6.6666666666666671E-3</v>
      </c>
      <c r="G8" s="169">
        <f>+D6*F8</f>
        <v>-2473.3333333333335</v>
      </c>
    </row>
    <row r="9" spans="1:7" ht="21" customHeight="1" x14ac:dyDescent="0.3">
      <c r="A9" s="55">
        <v>7</v>
      </c>
      <c r="B9" s="379" t="s">
        <v>148</v>
      </c>
      <c r="C9" s="269" t="s">
        <v>145</v>
      </c>
      <c r="D9" s="383">
        <v>0</v>
      </c>
      <c r="E9" s="380">
        <v>0</v>
      </c>
      <c r="F9" s="164">
        <f>+E9/3</f>
        <v>0</v>
      </c>
      <c r="G9" s="167">
        <f>+D9*F9</f>
        <v>0</v>
      </c>
    </row>
    <row r="10" spans="1:7" ht="21" customHeight="1" x14ac:dyDescent="0.3">
      <c r="A10" s="55">
        <v>8</v>
      </c>
      <c r="B10" s="379"/>
      <c r="C10" s="270" t="s">
        <v>145</v>
      </c>
      <c r="D10" s="384"/>
      <c r="E10" s="381"/>
      <c r="F10" s="165">
        <f>+E9/3</f>
        <v>0</v>
      </c>
      <c r="G10" s="168">
        <f>+D9*F10</f>
        <v>0</v>
      </c>
    </row>
    <row r="11" spans="1:7" ht="21" customHeight="1" thickBot="1" x14ac:dyDescent="0.35">
      <c r="A11" s="55">
        <v>9</v>
      </c>
      <c r="B11" s="379"/>
      <c r="C11" s="271" t="s">
        <v>145</v>
      </c>
      <c r="D11" s="385"/>
      <c r="E11" s="382"/>
      <c r="F11" s="166">
        <f>+E9/3</f>
        <v>0</v>
      </c>
      <c r="G11" s="169">
        <f>+D9*F11</f>
        <v>0</v>
      </c>
    </row>
    <row r="12" spans="1:7" ht="21" customHeight="1" x14ac:dyDescent="0.3">
      <c r="A12" s="55">
        <v>10</v>
      </c>
      <c r="B12" s="379" t="s">
        <v>149</v>
      </c>
      <c r="C12" s="269" t="s">
        <v>145</v>
      </c>
      <c r="D12" s="383">
        <v>0</v>
      </c>
      <c r="E12" s="380">
        <v>0</v>
      </c>
      <c r="F12" s="164">
        <f>+E12/3</f>
        <v>0</v>
      </c>
      <c r="G12" s="167">
        <f>+D12*F12</f>
        <v>0</v>
      </c>
    </row>
    <row r="13" spans="1:7" ht="21" customHeight="1" x14ac:dyDescent="0.3">
      <c r="A13" s="55">
        <v>11</v>
      </c>
      <c r="B13" s="379"/>
      <c r="C13" s="270" t="s">
        <v>145</v>
      </c>
      <c r="D13" s="384"/>
      <c r="E13" s="381"/>
      <c r="F13" s="165">
        <f>+E12/3</f>
        <v>0</v>
      </c>
      <c r="G13" s="168">
        <f>+D12*F13</f>
        <v>0</v>
      </c>
    </row>
    <row r="14" spans="1:7" ht="21" customHeight="1" thickBot="1" x14ac:dyDescent="0.35">
      <c r="A14" s="17">
        <v>12</v>
      </c>
      <c r="B14" s="379"/>
      <c r="C14" s="272" t="s">
        <v>145</v>
      </c>
      <c r="D14" s="386"/>
      <c r="E14" s="387"/>
      <c r="F14" s="166">
        <f>+E12/3</f>
        <v>0</v>
      </c>
      <c r="G14" s="169">
        <f>+D12*F14</f>
        <v>0</v>
      </c>
    </row>
    <row r="16" spans="1:7" ht="21" customHeight="1" x14ac:dyDescent="0.3">
      <c r="B16" s="17"/>
    </row>
    <row r="17" spans="2:2" ht="21" customHeight="1" x14ac:dyDescent="0.3">
      <c r="B17" s="17"/>
    </row>
    <row r="18" spans="2:2" ht="21" customHeight="1" x14ac:dyDescent="0.3">
      <c r="B18" s="17"/>
    </row>
  </sheetData>
  <sheetProtection algorithmName="SHA-512" hashValue="cZQJRJoMUvbaEtVPfvMMbrBbI4SxcOiYjK00cowtKcNu2XV7lgKWzs9MWRCyb51ddKxp/EeaO9yb3ieWA5tzgA==" saltValue="CIKDVjBKaJ82lfL5GFI+gw==" spinCount="100000" sheet="1" objects="1" scenarios="1"/>
  <mergeCells count="12">
    <mergeCell ref="B3:B5"/>
    <mergeCell ref="B6:B8"/>
    <mergeCell ref="B9:B11"/>
    <mergeCell ref="B12:B14"/>
    <mergeCell ref="E3:E5"/>
    <mergeCell ref="D3:D5"/>
    <mergeCell ref="D6:D8"/>
    <mergeCell ref="E6:E8"/>
    <mergeCell ref="D9:D11"/>
    <mergeCell ref="E9:E11"/>
    <mergeCell ref="D12:D14"/>
    <mergeCell ref="E12:E14"/>
  </mergeCells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9530-A83B-4E04-9464-CAFF217CF5DF}">
  <dimension ref="A1:G18"/>
  <sheetViews>
    <sheetView zoomScaleNormal="100" workbookViewId="0">
      <selection activeCell="G18" sqref="G18"/>
    </sheetView>
  </sheetViews>
  <sheetFormatPr baseColWidth="10" defaultColWidth="17.6640625" defaultRowHeight="21" customHeight="1" x14ac:dyDescent="0.3"/>
  <cols>
    <col min="1" max="1" width="3.88671875" style="17" customWidth="1"/>
    <col min="2" max="2" width="17" style="114" customWidth="1"/>
    <col min="3" max="3" width="13.88671875" style="17" customWidth="1"/>
    <col min="4" max="4" width="13.33203125" style="17" customWidth="1"/>
    <col min="5" max="7" width="13.6640625" style="17" customWidth="1"/>
    <col min="8" max="16384" width="17.6640625" style="17"/>
  </cols>
  <sheetData>
    <row r="1" spans="1:7" ht="11.4" customHeight="1" thickBot="1" x14ac:dyDescent="0.35"/>
    <row r="2" spans="1:7" ht="35.4" customHeight="1" thickBot="1" x14ac:dyDescent="0.35">
      <c r="B2" s="268" t="s">
        <v>161</v>
      </c>
      <c r="C2" s="267" t="s">
        <v>143</v>
      </c>
      <c r="D2" s="163" t="s">
        <v>162</v>
      </c>
      <c r="E2" s="121" t="s">
        <v>150</v>
      </c>
      <c r="F2" s="121" t="s">
        <v>150</v>
      </c>
      <c r="G2" s="121" t="s">
        <v>33</v>
      </c>
    </row>
    <row r="3" spans="1:7" ht="23.4" customHeight="1" x14ac:dyDescent="0.3">
      <c r="A3" s="55"/>
      <c r="B3" s="282" t="s">
        <v>78</v>
      </c>
      <c r="C3" s="123">
        <v>5000</v>
      </c>
      <c r="D3" s="273">
        <v>0.14000000000000001</v>
      </c>
      <c r="E3" s="276">
        <f>+D3/12</f>
        <v>1.1666666666666667E-2</v>
      </c>
      <c r="F3" s="277">
        <f>+C3*E3</f>
        <v>58.333333333333336</v>
      </c>
      <c r="G3" s="284">
        <f t="shared" ref="G3:G14" si="0">+C3*D3/G$16</f>
        <v>2.6923076923076928E-2</v>
      </c>
    </row>
    <row r="4" spans="1:7" ht="23.4" customHeight="1" x14ac:dyDescent="0.3">
      <c r="A4" s="55"/>
      <c r="B4" s="283" t="s">
        <v>83</v>
      </c>
      <c r="C4" s="127">
        <v>4500</v>
      </c>
      <c r="D4" s="274">
        <v>0.05</v>
      </c>
      <c r="E4" s="278">
        <f>+D4/12</f>
        <v>4.1666666666666666E-3</v>
      </c>
      <c r="F4" s="279">
        <f>+C4*E4</f>
        <v>18.75</v>
      </c>
      <c r="G4" s="285">
        <f t="shared" si="0"/>
        <v>8.6538461538461543E-3</v>
      </c>
    </row>
    <row r="5" spans="1:7" ht="23.4" customHeight="1" x14ac:dyDescent="0.3">
      <c r="A5" s="55"/>
      <c r="B5" s="283" t="s">
        <v>163</v>
      </c>
      <c r="C5" s="127">
        <v>7500</v>
      </c>
      <c r="D5" s="274">
        <v>0.15</v>
      </c>
      <c r="E5" s="278">
        <f t="shared" ref="E5:E14" si="1">+D5/12</f>
        <v>1.2499999999999999E-2</v>
      </c>
      <c r="F5" s="279">
        <f t="shared" ref="F5:F14" si="2">+C5*E5</f>
        <v>93.749999999999986</v>
      </c>
      <c r="G5" s="285">
        <f t="shared" si="0"/>
        <v>4.3269230769230768E-2</v>
      </c>
    </row>
    <row r="6" spans="1:7" ht="23.4" customHeight="1" x14ac:dyDescent="0.3">
      <c r="A6" s="55"/>
      <c r="B6" s="283" t="s">
        <v>66</v>
      </c>
      <c r="C6" s="127">
        <v>5000</v>
      </c>
      <c r="D6" s="274">
        <v>0.15</v>
      </c>
      <c r="E6" s="278">
        <f t="shared" si="1"/>
        <v>1.2499999999999999E-2</v>
      </c>
      <c r="F6" s="279">
        <f t="shared" si="2"/>
        <v>62.499999999999993</v>
      </c>
      <c r="G6" s="285">
        <f t="shared" si="0"/>
        <v>2.8846153846153848E-2</v>
      </c>
    </row>
    <row r="7" spans="1:7" ht="23.4" customHeight="1" x14ac:dyDescent="0.3">
      <c r="A7" s="55"/>
      <c r="B7" s="283" t="s">
        <v>164</v>
      </c>
      <c r="C7" s="127">
        <v>0</v>
      </c>
      <c r="D7" s="274">
        <v>0</v>
      </c>
      <c r="E7" s="278">
        <f t="shared" si="1"/>
        <v>0</v>
      </c>
      <c r="F7" s="279">
        <f t="shared" si="2"/>
        <v>0</v>
      </c>
      <c r="G7" s="285">
        <f t="shared" si="0"/>
        <v>0</v>
      </c>
    </row>
    <row r="8" spans="1:7" ht="23.4" customHeight="1" x14ac:dyDescent="0.3">
      <c r="A8" s="55"/>
      <c r="B8" s="283" t="s">
        <v>165</v>
      </c>
      <c r="C8" s="127">
        <v>2000</v>
      </c>
      <c r="D8" s="274">
        <v>0.16</v>
      </c>
      <c r="E8" s="278">
        <f t="shared" si="1"/>
        <v>1.3333333333333334E-2</v>
      </c>
      <c r="F8" s="279">
        <f t="shared" si="2"/>
        <v>26.666666666666668</v>
      </c>
      <c r="G8" s="285">
        <f t="shared" si="0"/>
        <v>1.2307692307692308E-2</v>
      </c>
    </row>
    <row r="9" spans="1:7" ht="23.4" customHeight="1" x14ac:dyDescent="0.3">
      <c r="A9" s="55"/>
      <c r="B9" s="283" t="s">
        <v>166</v>
      </c>
      <c r="C9" s="127">
        <v>2000</v>
      </c>
      <c r="D9" s="274">
        <v>0.14000000000000001</v>
      </c>
      <c r="E9" s="278">
        <f t="shared" si="1"/>
        <v>1.1666666666666667E-2</v>
      </c>
      <c r="F9" s="279">
        <f t="shared" si="2"/>
        <v>23.333333333333336</v>
      </c>
      <c r="G9" s="285">
        <f t="shared" si="0"/>
        <v>1.0769230769230769E-2</v>
      </c>
    </row>
    <row r="10" spans="1:7" ht="23.4" customHeight="1" x14ac:dyDescent="0.3">
      <c r="A10" s="55"/>
      <c r="B10" s="283" t="s">
        <v>175</v>
      </c>
      <c r="C10" s="127">
        <v>0</v>
      </c>
      <c r="D10" s="274">
        <v>0</v>
      </c>
      <c r="E10" s="278">
        <f t="shared" si="1"/>
        <v>0</v>
      </c>
      <c r="F10" s="279">
        <f t="shared" si="2"/>
        <v>0</v>
      </c>
      <c r="G10" s="285">
        <f t="shared" si="0"/>
        <v>0</v>
      </c>
    </row>
    <row r="11" spans="1:7" ht="23.4" customHeight="1" x14ac:dyDescent="0.3">
      <c r="A11" s="55"/>
      <c r="B11" s="283" t="s">
        <v>176</v>
      </c>
      <c r="C11" s="127">
        <v>0</v>
      </c>
      <c r="D11" s="274">
        <v>0</v>
      </c>
      <c r="E11" s="278">
        <f t="shared" si="1"/>
        <v>0</v>
      </c>
      <c r="F11" s="279">
        <f t="shared" si="2"/>
        <v>0</v>
      </c>
      <c r="G11" s="285">
        <f t="shared" si="0"/>
        <v>0</v>
      </c>
    </row>
    <row r="12" spans="1:7" ht="23.4" customHeight="1" x14ac:dyDescent="0.3">
      <c r="A12" s="55"/>
      <c r="B12" s="283" t="s">
        <v>177</v>
      </c>
      <c r="C12" s="127">
        <v>0</v>
      </c>
      <c r="D12" s="274">
        <v>0</v>
      </c>
      <c r="E12" s="278">
        <f t="shared" si="1"/>
        <v>0</v>
      </c>
      <c r="F12" s="279">
        <f t="shared" si="2"/>
        <v>0</v>
      </c>
      <c r="G12" s="285">
        <f t="shared" si="0"/>
        <v>0</v>
      </c>
    </row>
    <row r="13" spans="1:7" ht="23.4" customHeight="1" x14ac:dyDescent="0.3">
      <c r="A13" s="55"/>
      <c r="B13" s="161"/>
      <c r="C13" s="127"/>
      <c r="D13" s="274"/>
      <c r="E13" s="278">
        <f t="shared" si="1"/>
        <v>0</v>
      </c>
      <c r="F13" s="279">
        <f t="shared" si="2"/>
        <v>0</v>
      </c>
      <c r="G13" s="285">
        <f t="shared" si="0"/>
        <v>0</v>
      </c>
    </row>
    <row r="14" spans="1:7" ht="23.4" customHeight="1" thickBot="1" x14ac:dyDescent="0.35">
      <c r="B14" s="162"/>
      <c r="C14" s="131"/>
      <c r="D14" s="275"/>
      <c r="E14" s="280">
        <f t="shared" si="1"/>
        <v>0</v>
      </c>
      <c r="F14" s="281">
        <f t="shared" si="2"/>
        <v>0</v>
      </c>
      <c r="G14" s="286">
        <f t="shared" si="0"/>
        <v>0</v>
      </c>
    </row>
    <row r="15" spans="1:7" ht="13.8" customHeight="1" thickBot="1" x14ac:dyDescent="0.35">
      <c r="B15" s="17"/>
    </row>
    <row r="16" spans="1:7" ht="21" customHeight="1" x14ac:dyDescent="0.3">
      <c r="D16" s="373" t="s">
        <v>2</v>
      </c>
      <c r="E16" s="374"/>
      <c r="F16" s="374"/>
      <c r="G16" s="108">
        <f>+SUBTOTAL(9,C2:C14)</f>
        <v>26000</v>
      </c>
    </row>
    <row r="17" spans="4:7" ht="21" customHeight="1" x14ac:dyDescent="0.3">
      <c r="D17" s="375" t="s">
        <v>32</v>
      </c>
      <c r="E17" s="376"/>
      <c r="F17" s="376"/>
      <c r="G17" s="109">
        <f>+SUBTOTAL(9,G2:G14)</f>
        <v>0.13076923076923078</v>
      </c>
    </row>
    <row r="18" spans="4:7" ht="21" customHeight="1" thickBot="1" x14ac:dyDescent="0.35">
      <c r="D18" s="377" t="s">
        <v>118</v>
      </c>
      <c r="E18" s="378"/>
      <c r="F18" s="378"/>
      <c r="G18" s="110">
        <f>+G17/12</f>
        <v>1.0897435897435899E-2</v>
      </c>
    </row>
  </sheetData>
  <sheetProtection algorithmName="SHA-512" hashValue="v16zvlIoF6UDl1AtV3HQccZl7nv2v97tUcWuRRykJD+QmhHJP3yQ0ozkotPCLbPAQkU0Yuk/iKDwtkBlptyNow==" saltValue="PDoLCjh95lfOGMKz0rqz7A==" spinCount="100000" sheet="1" objects="1" scenarios="1"/>
  <mergeCells count="3">
    <mergeCell ref="D16:F16"/>
    <mergeCell ref="D17:F17"/>
    <mergeCell ref="D18:F18"/>
  </mergeCells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4816-7295-4B73-96F2-691195928D72}">
  <dimension ref="A1:O16"/>
  <sheetViews>
    <sheetView zoomScaleNormal="100" workbookViewId="0">
      <selection activeCell="N2" sqref="N2"/>
    </sheetView>
  </sheetViews>
  <sheetFormatPr baseColWidth="10" defaultColWidth="17.6640625" defaultRowHeight="21" customHeight="1" x14ac:dyDescent="0.3"/>
  <cols>
    <col min="1" max="1" width="3.21875" customWidth="1"/>
    <col min="2" max="2" width="9.77734375" style="1" customWidth="1"/>
    <col min="3" max="3" width="16" customWidth="1"/>
    <col min="4" max="9" width="11.6640625" style="2" customWidth="1"/>
    <col min="10" max="10" width="15" style="2" customWidth="1"/>
    <col min="11" max="11" width="20.33203125" style="2" customWidth="1"/>
    <col min="12" max="14" width="13.21875" style="2" customWidth="1"/>
    <col min="15" max="15" width="4" style="2" customWidth="1"/>
    <col min="16" max="16" width="17.109375" customWidth="1"/>
  </cols>
  <sheetData>
    <row r="1" spans="1:14" ht="21" customHeight="1" thickBot="1" x14ac:dyDescent="0.35"/>
    <row r="2" spans="1:14" ht="17.399999999999999" customHeight="1" thickBot="1" x14ac:dyDescent="0.4">
      <c r="C2" s="390" t="s">
        <v>152</v>
      </c>
      <c r="D2" s="391"/>
      <c r="E2" s="391"/>
      <c r="F2" s="391"/>
      <c r="G2" s="391"/>
      <c r="H2" s="391"/>
      <c r="I2" s="392"/>
      <c r="J2" s="393" t="s">
        <v>141</v>
      </c>
      <c r="K2" s="394"/>
      <c r="L2" s="388" t="s">
        <v>142</v>
      </c>
      <c r="M2" s="388" t="s">
        <v>168</v>
      </c>
      <c r="N2" s="179"/>
    </row>
    <row r="3" spans="1:14" ht="27" customHeight="1" thickBot="1" x14ac:dyDescent="0.35">
      <c r="B3" s="182" t="s">
        <v>153</v>
      </c>
      <c r="C3" s="105" t="s">
        <v>139</v>
      </c>
      <c r="D3" s="141" t="s">
        <v>135</v>
      </c>
      <c r="E3" s="141" t="s">
        <v>137</v>
      </c>
      <c r="F3" s="141" t="s">
        <v>136</v>
      </c>
      <c r="G3" s="141" t="s">
        <v>65</v>
      </c>
      <c r="H3" s="141" t="s">
        <v>122</v>
      </c>
      <c r="I3" s="185" t="s">
        <v>154</v>
      </c>
      <c r="J3" s="173" t="s">
        <v>140</v>
      </c>
      <c r="K3" s="142" t="s">
        <v>167</v>
      </c>
      <c r="L3" s="389"/>
      <c r="M3" s="389"/>
      <c r="N3" s="179"/>
    </row>
    <row r="4" spans="1:14" ht="21" customHeight="1" x14ac:dyDescent="0.3">
      <c r="A4">
        <v>1</v>
      </c>
      <c r="B4" s="181" t="s">
        <v>123</v>
      </c>
      <c r="C4" s="174">
        <f>+INMOBILIARIAS!P$31</f>
        <v>1.1674505173296259E-2</v>
      </c>
      <c r="D4" s="146">
        <f ca="1">+AFLUENTA!C$16</f>
        <v>2.1047615972326461E-2</v>
      </c>
      <c r="E4" s="146">
        <f ca="1">+DOOPLA!C$12</f>
        <v>6.2161205097963019E-3</v>
      </c>
      <c r="F4" s="146">
        <f ca="1">+YOTEPRESTO!C$12</f>
        <v>8.9948568553696318E-3</v>
      </c>
      <c r="G4" s="155">
        <f>+'RENTA FIJA'!H$19</f>
        <v>7.5000000000000006E-3</v>
      </c>
      <c r="H4" s="146">
        <f>+'BOLSA DE VALORES'!F3</f>
        <v>0.02</v>
      </c>
      <c r="I4" s="150">
        <f>+OTRAS!G18</f>
        <v>1.0897435897435899E-2</v>
      </c>
      <c r="J4" s="292">
        <f ca="1">+C4*INMOBILIARIAS!P$29+RESULTADOS!D4*AFLUENTA!C$3+RESULTADOS!E4*DOOPLA!C$3+RESULTADOS!F4*YOTEPRESTO!C$3+RESULTADOS!G4*'RENTA FIJA'!H$17+H4*'BOLSA DE VALORES'!D3+RESULTADOS!I4*OTRAS!G16</f>
        <v>10342.441655790877</v>
      </c>
      <c r="K4" s="150">
        <f ca="1">+J4/(INMOBILIARIAS!P$29+AFLUENTA!C$3+DOOPLA!C$3+YOTEPRESTO!C$3+'RENTA FIJA'!H$17+'BOLSA DE VALORES'!D3+OTRAS!G$16)</f>
        <v>1.6287360992933642E-2</v>
      </c>
      <c r="L4" s="178">
        <f ca="1">+K4</f>
        <v>1.6287360992933642E-2</v>
      </c>
      <c r="M4" s="291">
        <f ca="1">+K4*12</f>
        <v>0.19544833191520372</v>
      </c>
      <c r="N4" s="180"/>
    </row>
    <row r="5" spans="1:14" ht="21" customHeight="1" x14ac:dyDescent="0.3">
      <c r="A5">
        <v>2</v>
      </c>
      <c r="B5" s="170" t="s">
        <v>124</v>
      </c>
      <c r="C5" s="175">
        <f>+INMOBILIARIAS!P$31</f>
        <v>1.1674505173296259E-2</v>
      </c>
      <c r="D5" s="148">
        <f ca="1">+AFLUENTA!C$16</f>
        <v>2.1047615972326461E-2</v>
      </c>
      <c r="E5" s="148">
        <f ca="1">+DOOPLA!C$12</f>
        <v>6.2161205097963019E-3</v>
      </c>
      <c r="F5" s="148">
        <f ca="1">+YOTEPRESTO!C$12</f>
        <v>8.9948568553696318E-3</v>
      </c>
      <c r="G5" s="156">
        <f>+'RENTA FIJA'!H$19</f>
        <v>7.5000000000000006E-3</v>
      </c>
      <c r="H5" s="148">
        <f>+'BOLSA DE VALORES'!F4</f>
        <v>0.02</v>
      </c>
      <c r="I5" s="151">
        <f>+OTRAS!G$18</f>
        <v>1.0897435897435899E-2</v>
      </c>
      <c r="J5" s="295">
        <f ca="1">+C5*INMOBILIARIAS!P$29+RESULTADOS!D5*AFLUENTA!C$3+RESULTADOS!E5*DOOPLA!C$3+RESULTADOS!F5*YOTEPRESTO!C$3+RESULTADOS!G5*'RENTA FIJA'!H$17+H5*'BOLSA DE VALORES'!D3+RESULTADOS!I5*OTRAS!G$16</f>
        <v>10342.441655790877</v>
      </c>
      <c r="K5" s="151">
        <f ca="1">+J5/(INMOBILIARIAS!P$29+AFLUENTA!C$3+DOOPLA!C$3+YOTEPRESTO!C$3+'RENTA FIJA'!H$17+'BOLSA DE VALORES'!D3+OTRAS!G$16)</f>
        <v>1.6287360992933642E-2</v>
      </c>
      <c r="L5" s="183">
        <f t="shared" ref="L5:L15" ca="1" si="0">+L4+K5</f>
        <v>3.2574721985867285E-2</v>
      </c>
      <c r="M5" s="183">
        <f t="shared" ref="M5:M15" ca="1" si="1">+K5*12</f>
        <v>0.19544833191520372</v>
      </c>
      <c r="N5" s="180"/>
    </row>
    <row r="6" spans="1:14" ht="21" customHeight="1" x14ac:dyDescent="0.3">
      <c r="A6">
        <v>3</v>
      </c>
      <c r="B6" s="171" t="s">
        <v>125</v>
      </c>
      <c r="C6" s="176">
        <f>+INMOBILIARIAS!P$31</f>
        <v>1.1674505173296259E-2</v>
      </c>
      <c r="D6" s="147">
        <f ca="1">+AFLUENTA!G15</f>
        <v>1.4686778853913099E-2</v>
      </c>
      <c r="E6" s="147">
        <f ca="1">+DOOPLA!G15</f>
        <v>6.4631989068492978E-3</v>
      </c>
      <c r="F6" s="147">
        <f ca="1">+YOTEPRESTO!G14</f>
        <v>9.1349937457262751E-3</v>
      </c>
      <c r="G6" s="157">
        <f>+'RENTA FIJA'!H$19</f>
        <v>7.5000000000000006E-3</v>
      </c>
      <c r="H6" s="147">
        <f>+'BOLSA DE VALORES'!F5</f>
        <v>0.02</v>
      </c>
      <c r="I6" s="152">
        <f>+OTRAS!G$18</f>
        <v>1.0897435897435899E-2</v>
      </c>
      <c r="J6" s="293">
        <f ca="1">+C6*INMOBILIARIAS!P$29+RESULTADOS!D6*AFLUENTA!G3+RESULTADOS!E6*DOOPLA!G3+RESULTADOS!F6*YOTEPRESTO!G3+RESULTADOS!G6*'RENTA FIJA'!H$17+H6*'BOLSA DE VALORES'!D3+RESULTADOS!I6*OTRAS!G$16</f>
        <v>10149.717125143447</v>
      </c>
      <c r="K6" s="152">
        <f ca="1">+J6/(INMOBILIARIAS!P$29+AFLUENTA!G3+DOOPLA!G3+YOTEPRESTO!G3+'RENTA FIJA'!H$17+'BOLSA DE VALORES'!D3+OTRAS!G$16)</f>
        <v>1.5967085060752829E-2</v>
      </c>
      <c r="L6" s="178">
        <f t="shared" ca="1" si="0"/>
        <v>4.8541807046620117E-2</v>
      </c>
      <c r="M6" s="178">
        <f t="shared" ca="1" si="1"/>
        <v>0.19160502072903396</v>
      </c>
      <c r="N6" s="180"/>
    </row>
    <row r="7" spans="1:14" ht="21" customHeight="1" x14ac:dyDescent="0.3">
      <c r="A7">
        <v>4</v>
      </c>
      <c r="B7" s="170" t="s">
        <v>126</v>
      </c>
      <c r="C7" s="175">
        <f>+INMOBILIARIAS!P$31</f>
        <v>1.1674505173296259E-2</v>
      </c>
      <c r="D7" s="148">
        <f ca="1">+AFLUENTA!H15</f>
        <v>0</v>
      </c>
      <c r="E7" s="148">
        <f ca="1">+DOOPLA!H15</f>
        <v>0</v>
      </c>
      <c r="F7" s="148">
        <f ca="1">+YOTEPRESTO!H15</f>
        <v>0</v>
      </c>
      <c r="G7" s="156">
        <f>+'RENTA FIJA'!H$19</f>
        <v>7.5000000000000006E-3</v>
      </c>
      <c r="H7" s="148">
        <f>+'BOLSA DE VALORES'!F6</f>
        <v>-6.6666666666666671E-3</v>
      </c>
      <c r="I7" s="151">
        <f>+OTRAS!G$18</f>
        <v>1.0897435897435899E-2</v>
      </c>
      <c r="J7" s="295">
        <f ca="1">+C7*INMOBILIARIAS!P$29+RESULTADOS!D7*AFLUENTA!H3+RESULTADOS!E7*DOOPLA!H3+RESULTADOS!F7*YOTEPRESTO!H3+RESULTADOS!G7*'RENTA FIJA'!H$17+H7*'BOLSA DE VALORES'!D6+RESULTADOS!I7*OTRAS!G$16</f>
        <v>-241.89927348823164</v>
      </c>
      <c r="K7" s="151">
        <f ca="1">+J7/(INMOBILIARIAS!P$29+AFLUENTA!H3+DOOPLA!H3+YOTEPRESTO!H3+'RENTA FIJA'!H$17+'BOLSA DE VALORES'!D6+OTRAS!G$16)</f>
        <v>-3.8170895904424406E-4</v>
      </c>
      <c r="L7" s="183">
        <f t="shared" ca="1" si="0"/>
        <v>4.8160098087575876E-2</v>
      </c>
      <c r="M7" s="183">
        <f t="shared" ca="1" si="1"/>
        <v>-4.5805075085309285E-3</v>
      </c>
      <c r="N7" s="180"/>
    </row>
    <row r="8" spans="1:14" ht="21" customHeight="1" x14ac:dyDescent="0.3">
      <c r="A8">
        <v>5</v>
      </c>
      <c r="B8" s="171" t="s">
        <v>127</v>
      </c>
      <c r="C8" s="176">
        <f>+INMOBILIARIAS!P$31</f>
        <v>1.1674505173296259E-2</v>
      </c>
      <c r="D8" s="147">
        <f ca="1">+AFLUENTA!I15</f>
        <v>0</v>
      </c>
      <c r="E8" s="147" t="e">
        <f ca="1">+DOOPLA!I15</f>
        <v>#DIV/0!</v>
      </c>
      <c r="F8" s="147" t="e">
        <f ca="1">+YOTEPRESTO!I15</f>
        <v>#DIV/0!</v>
      </c>
      <c r="G8" s="157">
        <f>+'RENTA FIJA'!H$19</f>
        <v>7.5000000000000006E-3</v>
      </c>
      <c r="H8" s="147">
        <f>+'BOLSA DE VALORES'!F7</f>
        <v>-6.6666666666666671E-3</v>
      </c>
      <c r="I8" s="152">
        <f>+OTRAS!G$18</f>
        <v>1.0897435897435899E-2</v>
      </c>
      <c r="J8" s="293" t="e">
        <f ca="1">+C8*INMOBILIARIAS!P$29+RESULTADOS!D8*AFLUENTA!I3+RESULTADOS!E8*DOOPLA!I3+RESULTADOS!F8*YOTEPRESTO!I3+RESULTADOS!G8*'RENTA FIJA'!H$17+H8*'BOLSA DE VALORES'!D6+RESULTADOS!I8*OTRAS!G$16</f>
        <v>#DIV/0!</v>
      </c>
      <c r="K8" s="294" t="e">
        <f ca="1">+J8/(INMOBILIARIAS!P$29+AFLUENTA!I3+DOOPLA!I3+YOTEPRESTO!I3+'RENTA FIJA'!H$17+'BOLSA DE VALORES'!D6+OTRAS!G$16)</f>
        <v>#DIV/0!</v>
      </c>
      <c r="L8" s="178" t="e">
        <f t="shared" ca="1" si="0"/>
        <v>#DIV/0!</v>
      </c>
      <c r="M8" s="178" t="e">
        <f t="shared" ca="1" si="1"/>
        <v>#DIV/0!</v>
      </c>
      <c r="N8" s="180"/>
    </row>
    <row r="9" spans="1:14" ht="21" customHeight="1" x14ac:dyDescent="0.3">
      <c r="A9">
        <v>6</v>
      </c>
      <c r="B9" s="170" t="s">
        <v>128</v>
      </c>
      <c r="C9" s="175">
        <f>+INMOBILIARIAS!P$31</f>
        <v>1.1674505173296259E-2</v>
      </c>
      <c r="D9" s="148">
        <f ca="1">+AFLUENTA!J15</f>
        <v>0</v>
      </c>
      <c r="E9" s="148" t="e">
        <f ca="1">+DOOPLA!J15</f>
        <v>#DIV/0!</v>
      </c>
      <c r="F9" s="148" t="e">
        <f ca="1">+YOTEPRESTO!J15</f>
        <v>#DIV/0!</v>
      </c>
      <c r="G9" s="156">
        <f>+'RENTA FIJA'!H$19</f>
        <v>7.5000000000000006E-3</v>
      </c>
      <c r="H9" s="148">
        <f>+'BOLSA DE VALORES'!F8</f>
        <v>-6.6666666666666671E-3</v>
      </c>
      <c r="I9" s="151">
        <f>+OTRAS!G$18</f>
        <v>1.0897435897435899E-2</v>
      </c>
      <c r="J9" s="295" t="e">
        <f ca="1">+C9*INMOBILIARIAS!P$29+RESULTADOS!D9*AFLUENTA!J3+RESULTADOS!E9*DOOPLA!J3+RESULTADOS!F9*YOTEPRESTO!J3+RESULTADOS!G9*'RENTA FIJA'!H$17+H9*'BOLSA DE VALORES'!D6+RESULTADOS!I9*OTRAS!G$16</f>
        <v>#DIV/0!</v>
      </c>
      <c r="K9" s="296" t="e">
        <f ca="1">+J9/(INMOBILIARIAS!P$29+AFLUENTA!J3+DOOPLA!J3+YOTEPRESTO!J3+'RENTA FIJA'!H$17+'BOLSA DE VALORES'!D6+OTRAS!G$16)</f>
        <v>#DIV/0!</v>
      </c>
      <c r="L9" s="183" t="e">
        <f t="shared" ca="1" si="0"/>
        <v>#DIV/0!</v>
      </c>
      <c r="M9" s="183" t="e">
        <f t="shared" ca="1" si="1"/>
        <v>#DIV/0!</v>
      </c>
      <c r="N9" s="180"/>
    </row>
    <row r="10" spans="1:14" ht="21" customHeight="1" x14ac:dyDescent="0.3">
      <c r="A10">
        <v>7</v>
      </c>
      <c r="B10" s="171" t="s">
        <v>129</v>
      </c>
      <c r="C10" s="176">
        <f>+INMOBILIARIAS!P$31</f>
        <v>1.1674505173296259E-2</v>
      </c>
      <c r="D10" s="147" t="e">
        <f ca="1">+AFLUENTA!K15</f>
        <v>#DIV/0!</v>
      </c>
      <c r="E10" s="147" t="e">
        <f ca="1">+DOOPLA!K15</f>
        <v>#DIV/0!</v>
      </c>
      <c r="F10" s="147" t="e">
        <f ca="1">+YOTEPRESTO!K15</f>
        <v>#DIV/0!</v>
      </c>
      <c r="G10" s="157">
        <f>+'RENTA FIJA'!H$19</f>
        <v>7.5000000000000006E-3</v>
      </c>
      <c r="H10" s="147">
        <f>+'BOLSA DE VALORES'!F9</f>
        <v>0</v>
      </c>
      <c r="I10" s="152">
        <f>+OTRAS!G$18</f>
        <v>1.0897435897435899E-2</v>
      </c>
      <c r="J10" s="293" t="e">
        <f ca="1">+C10*INMOBILIARIAS!P$29+RESULTADOS!D10*AFLUENTA!K3+RESULTADOS!E10*DOOPLA!K3+RESULTADOS!F10*YOTEPRESTO!K3+RESULTADOS!G10*'RENTA FIJA'!H$17+H10*'BOLSA DE VALORES'!D9+RESULTADOS!I10*OTRAS!G$16</f>
        <v>#DIV/0!</v>
      </c>
      <c r="K10" s="294" t="e">
        <f ca="1">+J10/(INMOBILIARIAS!P$29+AFLUENTA!K3+DOOPLA!K3+YOTEPRESTO!K3+'RENTA FIJA'!H$17+'BOLSA DE VALORES'!D9+OTRAS!G$16)</f>
        <v>#DIV/0!</v>
      </c>
      <c r="L10" s="178" t="e">
        <f t="shared" ca="1" si="0"/>
        <v>#DIV/0!</v>
      </c>
      <c r="M10" s="178" t="e">
        <f t="shared" ca="1" si="1"/>
        <v>#DIV/0!</v>
      </c>
      <c r="N10" s="180"/>
    </row>
    <row r="11" spans="1:14" ht="21" customHeight="1" x14ac:dyDescent="0.3">
      <c r="A11">
        <v>8</v>
      </c>
      <c r="B11" s="170" t="s">
        <v>130</v>
      </c>
      <c r="C11" s="175">
        <f>+INMOBILIARIAS!P$31</f>
        <v>1.1674505173296259E-2</v>
      </c>
      <c r="D11" s="148" t="e">
        <f ca="1">+AFLUENTA!L15</f>
        <v>#DIV/0!</v>
      </c>
      <c r="E11" s="148" t="e">
        <f ca="1">+DOOPLA!L15</f>
        <v>#DIV/0!</v>
      </c>
      <c r="F11" s="148" t="e">
        <f ca="1">+YOTEPRESTO!L15</f>
        <v>#DIV/0!</v>
      </c>
      <c r="G11" s="156">
        <f>+'RENTA FIJA'!H$19</f>
        <v>7.5000000000000006E-3</v>
      </c>
      <c r="H11" s="148">
        <f>+'BOLSA DE VALORES'!F10</f>
        <v>0</v>
      </c>
      <c r="I11" s="151">
        <f>+OTRAS!G$18</f>
        <v>1.0897435897435899E-2</v>
      </c>
      <c r="J11" s="295" t="e">
        <f ca="1">+C11*INMOBILIARIAS!P$29+RESULTADOS!D11*AFLUENTA!L3+RESULTADOS!E11*DOOPLA!L3+RESULTADOS!F11*YOTEPRESTO!L3+RESULTADOS!G11*'RENTA FIJA'!H$17+H11*'BOLSA DE VALORES'!D9+RESULTADOS!I11*OTRAS!G$16</f>
        <v>#DIV/0!</v>
      </c>
      <c r="K11" s="296" t="e">
        <f ca="1">+J11/(INMOBILIARIAS!P$29+AFLUENTA!L3+DOOPLA!L3+YOTEPRESTO!L3+'RENTA FIJA'!H$17+'BOLSA DE VALORES'!D9+OTRAS!G$16)</f>
        <v>#DIV/0!</v>
      </c>
      <c r="L11" s="183" t="e">
        <f t="shared" ca="1" si="0"/>
        <v>#DIV/0!</v>
      </c>
      <c r="M11" s="183" t="e">
        <f t="shared" ca="1" si="1"/>
        <v>#DIV/0!</v>
      </c>
      <c r="N11" s="180"/>
    </row>
    <row r="12" spans="1:14" ht="21" customHeight="1" x14ac:dyDescent="0.3">
      <c r="A12">
        <v>9</v>
      </c>
      <c r="B12" s="171" t="s">
        <v>131</v>
      </c>
      <c r="C12" s="176">
        <f>+INMOBILIARIAS!P$31</f>
        <v>1.1674505173296259E-2</v>
      </c>
      <c r="D12" s="147" t="e">
        <f ca="1">+AFLUENTA!M15</f>
        <v>#DIV/0!</v>
      </c>
      <c r="E12" s="147" t="e">
        <f ca="1">+DOOPLA!M15</f>
        <v>#DIV/0!</v>
      </c>
      <c r="F12" s="147" t="e">
        <f ca="1">+YOTEPRESTO!M15</f>
        <v>#DIV/0!</v>
      </c>
      <c r="G12" s="157">
        <f>+'RENTA FIJA'!H$19</f>
        <v>7.5000000000000006E-3</v>
      </c>
      <c r="H12" s="147">
        <f>+'BOLSA DE VALORES'!F11</f>
        <v>0</v>
      </c>
      <c r="I12" s="152">
        <f>+OTRAS!G$18</f>
        <v>1.0897435897435899E-2</v>
      </c>
      <c r="J12" s="293" t="e">
        <f ca="1">+C12*INMOBILIARIAS!P$29+RESULTADOS!D12*AFLUENTA!M3+RESULTADOS!E12*DOOPLA!M3+RESULTADOS!F12*YOTEPRESTO!M3+RESULTADOS!G12*'RENTA FIJA'!H$17+H12*'BOLSA DE VALORES'!D9+RESULTADOS!I12*OTRAS!G$16</f>
        <v>#DIV/0!</v>
      </c>
      <c r="K12" s="294" t="e">
        <f ca="1">+J12/(INMOBILIARIAS!P$29+AFLUENTA!M3+DOOPLA!M3+YOTEPRESTO!M3+'RENTA FIJA'!H$17+'BOLSA DE VALORES'!D9+OTRAS!G$16)</f>
        <v>#DIV/0!</v>
      </c>
      <c r="L12" s="178" t="e">
        <f t="shared" ca="1" si="0"/>
        <v>#DIV/0!</v>
      </c>
      <c r="M12" s="178" t="e">
        <f t="shared" ca="1" si="1"/>
        <v>#DIV/0!</v>
      </c>
      <c r="N12" s="180"/>
    </row>
    <row r="13" spans="1:14" ht="21" customHeight="1" x14ac:dyDescent="0.3">
      <c r="A13">
        <v>10</v>
      </c>
      <c r="B13" s="170" t="s">
        <v>132</v>
      </c>
      <c r="C13" s="175">
        <f>+INMOBILIARIAS!P$31</f>
        <v>1.1674505173296259E-2</v>
      </c>
      <c r="D13" s="148" t="e">
        <f ca="1">+AFLUENTA!N15</f>
        <v>#DIV/0!</v>
      </c>
      <c r="E13" s="148" t="e">
        <f ca="1">+DOOPLA!N15</f>
        <v>#DIV/0!</v>
      </c>
      <c r="F13" s="148" t="e">
        <f ca="1">+YOTEPRESTO!N15</f>
        <v>#DIV/0!</v>
      </c>
      <c r="G13" s="156">
        <f>+'RENTA FIJA'!H$19</f>
        <v>7.5000000000000006E-3</v>
      </c>
      <c r="H13" s="148">
        <f>+'BOLSA DE VALORES'!F12</f>
        <v>0</v>
      </c>
      <c r="I13" s="151">
        <f>+OTRAS!G$18</f>
        <v>1.0897435897435899E-2</v>
      </c>
      <c r="J13" s="295" t="e">
        <f ca="1">+C13*INMOBILIARIAS!P$29+RESULTADOS!D13*AFLUENTA!N3+RESULTADOS!E13*DOOPLA!N3+RESULTADOS!F13*YOTEPRESTO!N3+RESULTADOS!G13*'RENTA FIJA'!H$17+H13*'BOLSA DE VALORES'!D12+RESULTADOS!I13*OTRAS!G$16</f>
        <v>#DIV/0!</v>
      </c>
      <c r="K13" s="296" t="e">
        <f ca="1">+J13/(INMOBILIARIAS!P$29+AFLUENTA!N3+DOOPLA!N3+YOTEPRESTO!N3+'RENTA FIJA'!H$17+'BOLSA DE VALORES'!D12+OTRAS!G$16)</f>
        <v>#DIV/0!</v>
      </c>
      <c r="L13" s="183" t="e">
        <f t="shared" ca="1" si="0"/>
        <v>#DIV/0!</v>
      </c>
      <c r="M13" s="183" t="e">
        <f t="shared" ca="1" si="1"/>
        <v>#DIV/0!</v>
      </c>
      <c r="N13" s="180"/>
    </row>
    <row r="14" spans="1:14" ht="21" customHeight="1" x14ac:dyDescent="0.3">
      <c r="A14">
        <v>11</v>
      </c>
      <c r="B14" s="171" t="s">
        <v>133</v>
      </c>
      <c r="C14" s="176">
        <f>+INMOBILIARIAS!P$31</f>
        <v>1.1674505173296259E-2</v>
      </c>
      <c r="D14" s="147" t="e">
        <f ca="1">+AFLUENTA!O15</f>
        <v>#DIV/0!</v>
      </c>
      <c r="E14" s="147" t="e">
        <f ca="1">+DOOPLA!O15</f>
        <v>#DIV/0!</v>
      </c>
      <c r="F14" s="147" t="e">
        <f ca="1">+YOTEPRESTO!O15</f>
        <v>#DIV/0!</v>
      </c>
      <c r="G14" s="157">
        <f>+'RENTA FIJA'!H$19</f>
        <v>7.5000000000000006E-3</v>
      </c>
      <c r="H14" s="147">
        <f>+'BOLSA DE VALORES'!F13</f>
        <v>0</v>
      </c>
      <c r="I14" s="152">
        <f>+OTRAS!G$18</f>
        <v>1.0897435897435899E-2</v>
      </c>
      <c r="J14" s="293" t="e">
        <f ca="1">+C14*INMOBILIARIAS!P$29+RESULTADOS!D14*AFLUENTA!O3+RESULTADOS!E14*DOOPLA!O3+RESULTADOS!F14*YOTEPRESTO!O3+RESULTADOS!G14*'RENTA FIJA'!H$17+H14*'BOLSA DE VALORES'!D12+RESULTADOS!I14*OTRAS!G$16</f>
        <v>#DIV/0!</v>
      </c>
      <c r="K14" s="294" t="e">
        <f ca="1">+J14/(INMOBILIARIAS!P$29+AFLUENTA!O3+DOOPLA!O3+YOTEPRESTO!O3+'RENTA FIJA'!H$17+'BOLSA DE VALORES'!D12+OTRAS!G$16)</f>
        <v>#DIV/0!</v>
      </c>
      <c r="L14" s="178" t="e">
        <f t="shared" ca="1" si="0"/>
        <v>#DIV/0!</v>
      </c>
      <c r="M14" s="178" t="e">
        <f t="shared" ca="1" si="1"/>
        <v>#DIV/0!</v>
      </c>
      <c r="N14" s="180"/>
    </row>
    <row r="15" spans="1:14" ht="21" customHeight="1" thickBot="1" x14ac:dyDescent="0.35">
      <c r="A15">
        <v>12</v>
      </c>
      <c r="B15" s="172" t="s">
        <v>134</v>
      </c>
      <c r="C15" s="177">
        <f>+INMOBILIARIAS!P$31</f>
        <v>1.1674505173296259E-2</v>
      </c>
      <c r="D15" s="149" t="e">
        <f ca="1">+AFLUENTA!P15</f>
        <v>#DIV/0!</v>
      </c>
      <c r="E15" s="149" t="e">
        <f ca="1">+DOOPLA!P15</f>
        <v>#DIV/0!</v>
      </c>
      <c r="F15" s="149" t="e">
        <f ca="1">+YOTEPRESTO!P15</f>
        <v>#DIV/0!</v>
      </c>
      <c r="G15" s="158">
        <f>+'RENTA FIJA'!H$19</f>
        <v>7.5000000000000006E-3</v>
      </c>
      <c r="H15" s="149">
        <f>+'BOLSA DE VALORES'!F14</f>
        <v>0</v>
      </c>
      <c r="I15" s="153">
        <f>+OTRAS!G$18</f>
        <v>1.0897435897435899E-2</v>
      </c>
      <c r="J15" s="297" t="e">
        <f ca="1">+C15*INMOBILIARIAS!P$29+RESULTADOS!D15*AFLUENTA!P3+RESULTADOS!E15*DOOPLA!P3+RESULTADOS!F15*YOTEPRESTO!P3+RESULTADOS!G15*'RENTA FIJA'!H$17+H15*'BOLSA DE VALORES'!D12+RESULTADOS!I15*OTRAS!G$16</f>
        <v>#DIV/0!</v>
      </c>
      <c r="K15" s="298" t="e">
        <f ca="1">+J15/(INMOBILIARIAS!P$29+AFLUENTA!P3+DOOPLA!P3+YOTEPRESTO!P3+'RENTA FIJA'!H$17+'BOLSA DE VALORES'!D12+OTRAS!G$16)</f>
        <v>#DIV/0!</v>
      </c>
      <c r="L15" s="184" t="e">
        <f t="shared" ca="1" si="0"/>
        <v>#DIV/0!</v>
      </c>
      <c r="M15" s="184" t="e">
        <f t="shared" ca="1" si="1"/>
        <v>#DIV/0!</v>
      </c>
      <c r="N15" s="180"/>
    </row>
    <row r="16" spans="1:14" ht="11.4" customHeight="1" x14ac:dyDescent="0.3"/>
  </sheetData>
  <sheetProtection algorithmName="SHA-512" hashValue="0dc51Ndy2qC/h35B83MSVLjkRjAziowTcFry7ZX6EnoA4i9q8RY2P1iteI6SfWmO2Yb83Tiv0yzcmyVIeX/dQw==" saltValue="Ms8/M/Sy1qGcRskTs+LWkw==" spinCount="100000" sheet="1" objects="1" scenarios="1"/>
  <mergeCells count="4">
    <mergeCell ref="L2:L3"/>
    <mergeCell ref="C2:I2"/>
    <mergeCell ref="M2:M3"/>
    <mergeCell ref="J2:K2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PLATAFORMAS</vt:lpstr>
      <vt:lpstr>INMOBILIARIAS</vt:lpstr>
      <vt:lpstr>AFLUENTA</vt:lpstr>
      <vt:lpstr>DOOPLA</vt:lpstr>
      <vt:lpstr>YOTEPRESTO</vt:lpstr>
      <vt:lpstr>RENTA FIJA</vt:lpstr>
      <vt:lpstr>BOLSA DE VALORES</vt:lpstr>
      <vt:lpstr>OTRAS</vt:lpstr>
      <vt:lpstr>RESULTADOS</vt:lpstr>
      <vt:lpstr>PORTAFOLIO</vt:lpstr>
      <vt:lpstr>Meta financiera 1</vt:lpstr>
      <vt:lpstr>Meta financiera 2</vt:lpstr>
      <vt:lpstr>PLATAFORMAS</vt:lpstr>
      <vt:lpstr>RentaFija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alara</dc:creator>
  <cp:lastModifiedBy>ALEJANDRO LARA</cp:lastModifiedBy>
  <cp:lastPrinted>2018-09-20T17:52:40Z</cp:lastPrinted>
  <dcterms:created xsi:type="dcterms:W3CDTF">2018-02-26T16:18:22Z</dcterms:created>
  <dcterms:modified xsi:type="dcterms:W3CDTF">2020-03-17T01:14:34Z</dcterms:modified>
</cp:coreProperties>
</file>